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Projects\SolFound\LedgerPath\"/>
    </mc:Choice>
  </mc:AlternateContent>
  <xr:revisionPtr revIDLastSave="0" documentId="13_ncr:1_{15BED6D6-69AE-4764-883B-6CB969BE697E}" xr6:coauthVersionLast="47" xr6:coauthVersionMax="47" xr10:uidLastSave="{00000000-0000-0000-0000-000000000000}"/>
  <bookViews>
    <workbookView xWindow="-57705" yWindow="15" windowWidth="14610" windowHeight="7845" tabRatio="500" activeTab="5" xr2:uid="{00000000-000D-0000-FFFF-FFFF00000000}"/>
  </bookViews>
  <sheets>
    <sheet name="Inputs" sheetId="1" r:id="rId1"/>
    <sheet name="Overhead" sheetId="2" r:id="rId2"/>
    <sheet name="Services" sheetId="3" r:id="rId3"/>
    <sheet name="Pricing" sheetId="4" r:id="rId4"/>
    <sheet name="Projections" sheetId="5" r:id="rId5"/>
    <sheet name="Client Calculator" sheetId="6" r:id="rId6"/>
    <sheet name="Guide" sheetId="7" r:id="rId7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4" i="6" l="1"/>
  <c r="C43" i="6"/>
  <c r="C42" i="6"/>
  <c r="C41" i="6"/>
  <c r="C40" i="6"/>
  <c r="C39" i="6"/>
  <c r="C38" i="6"/>
  <c r="C37" i="6"/>
  <c r="C36" i="6"/>
  <c r="C35" i="6"/>
  <c r="C34" i="6"/>
  <c r="C45" i="6" s="1"/>
  <c r="B27" i="5"/>
  <c r="D23" i="5"/>
  <c r="A17" i="5"/>
  <c r="A16" i="5"/>
  <c r="F15" i="5"/>
  <c r="A15" i="5"/>
  <c r="F14" i="5"/>
  <c r="A14" i="5"/>
  <c r="A13" i="5"/>
  <c r="A12" i="5"/>
  <c r="A11" i="5"/>
  <c r="F10" i="5"/>
  <c r="A10" i="5"/>
  <c r="A9" i="5"/>
  <c r="A8" i="5"/>
  <c r="F7" i="5"/>
  <c r="A7" i="5"/>
  <c r="A6" i="5"/>
  <c r="A5" i="5"/>
  <c r="F4" i="5"/>
  <c r="A4" i="5"/>
  <c r="K17" i="4"/>
  <c r="D17" i="4"/>
  <c r="C17" i="4"/>
  <c r="F17" i="5" s="1"/>
  <c r="B17" i="4"/>
  <c r="A17" i="4"/>
  <c r="K16" i="4"/>
  <c r="G16" i="4"/>
  <c r="D16" i="4"/>
  <c r="C16" i="4"/>
  <c r="F16" i="5" s="1"/>
  <c r="B16" i="4"/>
  <c r="A16" i="4"/>
  <c r="K15" i="4"/>
  <c r="D15" i="4"/>
  <c r="E15" i="4" s="1"/>
  <c r="F15" i="4" s="1"/>
  <c r="C15" i="4"/>
  <c r="B15" i="4"/>
  <c r="A15" i="4"/>
  <c r="K14" i="4"/>
  <c r="D14" i="4"/>
  <c r="E14" i="4" s="1"/>
  <c r="F14" i="4" s="1"/>
  <c r="C14" i="4"/>
  <c r="B14" i="4"/>
  <c r="A14" i="4"/>
  <c r="K13" i="4"/>
  <c r="D13" i="4"/>
  <c r="C13" i="4"/>
  <c r="F13" i="5" s="1"/>
  <c r="B13" i="4"/>
  <c r="A13" i="4"/>
  <c r="K12" i="4"/>
  <c r="G12" i="4"/>
  <c r="D12" i="4"/>
  <c r="C12" i="4"/>
  <c r="E12" i="4" s="1"/>
  <c r="F12" i="4" s="1"/>
  <c r="H12" i="4" s="1"/>
  <c r="B12" i="4"/>
  <c r="A12" i="4"/>
  <c r="K11" i="4"/>
  <c r="D11" i="4"/>
  <c r="C11" i="4"/>
  <c r="E11" i="4" s="1"/>
  <c r="F11" i="4" s="1"/>
  <c r="B11" i="4"/>
  <c r="A11" i="4"/>
  <c r="K10" i="4"/>
  <c r="G10" i="4"/>
  <c r="D10" i="4"/>
  <c r="E10" i="4" s="1"/>
  <c r="F10" i="4" s="1"/>
  <c r="H10" i="4" s="1"/>
  <c r="C10" i="4"/>
  <c r="B10" i="4"/>
  <c r="A10" i="4"/>
  <c r="K9" i="4"/>
  <c r="D9" i="4"/>
  <c r="C9" i="4"/>
  <c r="F9" i="5" s="1"/>
  <c r="B9" i="4"/>
  <c r="A9" i="4"/>
  <c r="K8" i="4"/>
  <c r="D8" i="4"/>
  <c r="C8" i="4"/>
  <c r="E8" i="4" s="1"/>
  <c r="F8" i="4" s="1"/>
  <c r="H8" i="4" s="1"/>
  <c r="B8" i="4"/>
  <c r="A8" i="4"/>
  <c r="K7" i="4"/>
  <c r="E7" i="4"/>
  <c r="F7" i="4" s="1"/>
  <c r="D7" i="4"/>
  <c r="C7" i="4"/>
  <c r="B7" i="4"/>
  <c r="A7" i="4"/>
  <c r="K6" i="4"/>
  <c r="D6" i="4"/>
  <c r="C6" i="4"/>
  <c r="F6" i="5" s="1"/>
  <c r="B6" i="4"/>
  <c r="A6" i="4"/>
  <c r="K5" i="4"/>
  <c r="D5" i="4"/>
  <c r="C5" i="4"/>
  <c r="F5" i="5" s="1"/>
  <c r="B5" i="4"/>
  <c r="A5" i="4"/>
  <c r="K4" i="4"/>
  <c r="D4" i="4"/>
  <c r="E4" i="4" s="1"/>
  <c r="F4" i="4" s="1"/>
  <c r="C4" i="4"/>
  <c r="B4" i="4"/>
  <c r="A4" i="4"/>
  <c r="B14" i="2"/>
  <c r="B11" i="1"/>
  <c r="B7" i="1"/>
  <c r="G8" i="4" s="1"/>
  <c r="I12" i="4" l="1"/>
  <c r="C12" i="5"/>
  <c r="C8" i="5"/>
  <c r="I8" i="4"/>
  <c r="I10" i="4"/>
  <c r="C10" i="5"/>
  <c r="G6" i="4"/>
  <c r="G17" i="4"/>
  <c r="E13" i="4"/>
  <c r="F13" i="4" s="1"/>
  <c r="B26" i="5"/>
  <c r="G11" i="4"/>
  <c r="H11" i="4" s="1"/>
  <c r="F11" i="5"/>
  <c r="G4" i="4"/>
  <c r="H4" i="4" s="1"/>
  <c r="G15" i="4"/>
  <c r="H15" i="4" s="1"/>
  <c r="G13" i="4"/>
  <c r="E9" i="4"/>
  <c r="F9" i="4" s="1"/>
  <c r="H9" i="4" s="1"/>
  <c r="E5" i="4"/>
  <c r="F5" i="4" s="1"/>
  <c r="H5" i="4" s="1"/>
  <c r="G7" i="4"/>
  <c r="H7" i="4" s="1"/>
  <c r="E16" i="4"/>
  <c r="F16" i="4" s="1"/>
  <c r="H16" i="4" s="1"/>
  <c r="F8" i="5"/>
  <c r="F12" i="5"/>
  <c r="G5" i="4"/>
  <c r="G14" i="4"/>
  <c r="H14" i="4" s="1"/>
  <c r="G9" i="4"/>
  <c r="E6" i="4"/>
  <c r="F6" i="4" s="1"/>
  <c r="H6" i="4" s="1"/>
  <c r="E17" i="4"/>
  <c r="F17" i="4" s="1"/>
  <c r="H17" i="4" s="1"/>
  <c r="I7" i="4" l="1"/>
  <c r="C7" i="5"/>
  <c r="C15" i="5"/>
  <c r="I15" i="4"/>
  <c r="C4" i="5"/>
  <c r="I4" i="4"/>
  <c r="I11" i="4"/>
  <c r="C11" i="5"/>
  <c r="I14" i="4"/>
  <c r="C14" i="5"/>
  <c r="E12" i="5"/>
  <c r="D12" i="5"/>
  <c r="G12" i="5" s="1"/>
  <c r="I5" i="4"/>
  <c r="C5" i="5"/>
  <c r="H13" i="4"/>
  <c r="C6" i="5"/>
  <c r="I6" i="4"/>
  <c r="C9" i="5"/>
  <c r="I9" i="4"/>
  <c r="I16" i="4"/>
  <c r="C16" i="5"/>
  <c r="C17" i="5"/>
  <c r="I17" i="4"/>
  <c r="D10" i="5"/>
  <c r="G10" i="5" s="1"/>
  <c r="E10" i="5"/>
  <c r="D8" i="5"/>
  <c r="G8" i="5" s="1"/>
  <c r="E8" i="5"/>
  <c r="E6" i="5" l="1"/>
  <c r="D6" i="5"/>
  <c r="G6" i="5" s="1"/>
  <c r="E17" i="5"/>
  <c r="D17" i="5"/>
  <c r="G17" i="5" s="1"/>
  <c r="E4" i="5"/>
  <c r="D4" i="5"/>
  <c r="E16" i="5"/>
  <c r="D16" i="5"/>
  <c r="G16" i="5" s="1"/>
  <c r="E9" i="5"/>
  <c r="D9" i="5"/>
  <c r="G9" i="5" s="1"/>
  <c r="C13" i="5"/>
  <c r="I13" i="4"/>
  <c r="E5" i="5"/>
  <c r="D5" i="5"/>
  <c r="G5" i="5" s="1"/>
  <c r="E14" i="5"/>
  <c r="D14" i="5"/>
  <c r="G14" i="5" s="1"/>
  <c r="D11" i="5"/>
  <c r="G11" i="5" s="1"/>
  <c r="E11" i="5"/>
  <c r="E15" i="5"/>
  <c r="D15" i="5"/>
  <c r="G15" i="5" s="1"/>
  <c r="E7" i="5"/>
  <c r="D7" i="5"/>
  <c r="G7" i="5" s="1"/>
  <c r="E13" i="5" l="1"/>
  <c r="D13" i="5"/>
  <c r="G13" i="5" s="1"/>
  <c r="G4" i="5"/>
  <c r="D19" i="5"/>
  <c r="D24" i="5" s="1"/>
  <c r="E20" i="5"/>
  <c r="E21" i="5" s="1"/>
  <c r="D29" i="5" l="1"/>
  <c r="E30" i="5" s="1"/>
</calcChain>
</file>

<file path=xl/sharedStrings.xml><?xml version="1.0" encoding="utf-8"?>
<sst xmlns="http://schemas.openxmlformats.org/spreadsheetml/2006/main" count="247" uniqueCount="188">
  <si>
    <t>⚙️  LEDGERPATH REVENUE MODEL — INPUTS</t>
  </si>
  <si>
    <t>Edit only the GOLD cells. All other sheets update automatically.</t>
  </si>
  <si>
    <t>── WAGE &amp; PRICING</t>
  </si>
  <si>
    <t>Desired Hourly Wage ($/hr)</t>
  </si>
  <si>
    <t>Your take-home target per hour — anchor for all pricing</t>
  </si>
  <si>
    <t>Default Markup (low end)</t>
  </si>
  <si>
    <t>Minimum acceptable markup — covers costs + thin margin</t>
  </si>
  <si>
    <t>Default Markup (high end)</t>
  </si>
  <si>
    <t>Premium services with low competition</t>
  </si>
  <si>
    <t>Default Markup (used in model)</t>
  </si>
  <si>
    <t>← Change this for scenarios; stays between low/high</t>
  </si>
  <si>
    <t>Weekly Hours Available</t>
  </si>
  <si>
    <t>Realistic billable hours per week</t>
  </si>
  <si>
    <t>Minimum Weekly Income Goal ($)</t>
  </si>
  <si>
    <t>The floor — what you need to cover your life</t>
  </si>
  <si>
    <t>── OVERHEAD (auto-pulled from Overhead sheet)</t>
  </si>
  <si>
    <t>Monthly Fixed Overhead ($)</t>
  </si>
  <si>
    <t>Pulled from Overhead sheet total</t>
  </si>
  <si>
    <t>Variable Overhead per $ Revenue</t>
  </si>
  <si>
    <t>Supplies, software, misc — estimate 2–5%</t>
  </si>
  <si>
    <t>── TAXES &amp; RESERVES</t>
  </si>
  <si>
    <t>Tax / Reserve % (of revenue)</t>
  </si>
  <si>
    <t>SE tax ~15.3% + income tax buffer — save from day one</t>
  </si>
  <si>
    <t>🔧  OVERHEAD — Fixed Monthly Costs</t>
  </si>
  <si>
    <t>Enter your monthly costs below.</t>
  </si>
  <si>
    <t>Category</t>
  </si>
  <si>
    <t>Monthly ($)</t>
  </si>
  <si>
    <t>Tax Deductible?</t>
  </si>
  <si>
    <t>Notes</t>
  </si>
  <si>
    <t>QuickBooks Online subscription</t>
  </si>
  <si>
    <t>Yes</t>
  </si>
  <si>
    <t>Core bookkeeping platform</t>
  </si>
  <si>
    <t>QuickBooks Payroll add-on</t>
  </si>
  <si>
    <t>If offering payroll services</t>
  </si>
  <si>
    <t>Phone / Internet (biz %)</t>
  </si>
  <si>
    <t>Business % of your bill</t>
  </si>
  <si>
    <t>Cloud storage / backup</t>
  </si>
  <si>
    <t>Google Drive, Dropbox, etc.</t>
  </si>
  <si>
    <t>Professional liability insurance</t>
  </si>
  <si>
    <t>E&amp;O insurance — essential for financial services</t>
  </si>
  <si>
    <t>Mileage / Transportation</t>
  </si>
  <si>
    <t>IRS mileage rate — track miles separately</t>
  </si>
  <si>
    <t>Marketing (cards, ads, website)</t>
  </si>
  <si>
    <t>Nextdoor, business cards, basic site</t>
  </si>
  <si>
    <t>Permits / DBA / Filing</t>
  </si>
  <si>
    <t>Amortize annual fees across 12 months</t>
  </si>
  <si>
    <t>Continuing education / software</t>
  </si>
  <si>
    <t>Courses, books, certifications</t>
  </si>
  <si>
    <t>Miscellaneous / Buffer</t>
  </si>
  <si>
    <t>No</t>
  </si>
  <si>
    <t>Unplanned small expenses</t>
  </si>
  <si>
    <t>Total Monthly Overhead</t>
  </si>
  <si>
    <t>📋  SERVICES — Master List</t>
  </si>
  <si>
    <t>Add your offerings here. Leave Override cells blank to use global Inputs values.</t>
  </si>
  <si>
    <t>Service / Product</t>
  </si>
  <si>
    <t>Unit</t>
  </si>
  <si>
    <t>Fee Type</t>
  </si>
  <si>
    <t>Material
Cost ($)</t>
  </si>
  <si>
    <t>Hours /
Unit</t>
  </si>
  <si>
    <t>Override
Wage ($/hr)</t>
  </si>
  <si>
    <t>Override
Markup</t>
  </si>
  <si>
    <t>QB Account Setup</t>
  </si>
  <si>
    <t>job</t>
  </si>
  <si>
    <t>One-Time Fee</t>
  </si>
  <si>
    <t>Full chart of accounts, categories, bank rules</t>
  </si>
  <si>
    <t>QB Payroll Setup</t>
  </si>
  <si>
    <t>Payroll preferences, employee setup</t>
  </si>
  <si>
    <t>QB Intro + Chart of Equity</t>
  </si>
  <si>
    <t>Walkthrough + CoE build-out</t>
  </si>
  <si>
    <t>Document Pick-Up</t>
  </si>
  <si>
    <t>trip</t>
  </si>
  <si>
    <t>Physical document collection (add mileage)</t>
  </si>
  <si>
    <t>Document Scanning</t>
  </si>
  <si>
    <t>page</t>
  </si>
  <si>
    <t>Per Page</t>
  </si>
  <si>
    <t>~1 min per page; batching is key</t>
  </si>
  <si>
    <t>QB Rule Setup</t>
  </si>
  <si>
    <t>rule</t>
  </si>
  <si>
    <t>Per Rule</t>
  </si>
  <si>
    <t>Automated categorization rules</t>
  </si>
  <si>
    <t>QB Statement Upload — Digital</t>
  </si>
  <si>
    <t>year/bank</t>
  </si>
  <si>
    <t>Annual</t>
  </si>
  <si>
    <t>2-bank digital baseline; scale per bank</t>
  </si>
  <si>
    <t>QB Statement Upload — Paper</t>
  </si>
  <si>
    <t>Paper takes 2x time; price accordingly</t>
  </si>
  <si>
    <t>Books Monthly Review</t>
  </si>
  <si>
    <t>month</t>
  </si>
  <si>
    <t>Monthly Sub</t>
  </si>
  <si>
    <t>Reconciliation + categorization + report</t>
  </si>
  <si>
    <t>Payroll Monthly Processing</t>
  </si>
  <si>
    <t>Payroll run + filings</t>
  </si>
  <si>
    <t>Tax Category Audit</t>
  </si>
  <si>
    <t>Project</t>
  </si>
  <si>
    <t>Revenue categorization review (Pillar 1 map)</t>
  </si>
  <si>
    <t>Business/Personal Separation Setup</t>
  </si>
  <si>
    <t>Build the wall — separate accounts + workflows</t>
  </si>
  <si>
    <t>Year-End Summary Package</t>
  </si>
  <si>
    <t>year</t>
  </si>
  <si>
    <t>Clean summary for tax pro — all 7 pillars</t>
  </si>
  <si>
    <t>Failure Mode Review</t>
  </si>
  <si>
    <t>Flag missing docs, wrong categories, mileage gaps</t>
  </si>
  <si>
    <t>💲  PRICING — Auto-Calculated + Reality Check</t>
  </si>
  <si>
    <t>Cols A–I auto-calculated. Col J: enter your market/target price. Col K: Reality Check.</t>
  </si>
  <si>
    <t>Service</t>
  </si>
  <si>
    <t>Wage
Used ($/hr)</t>
  </si>
  <si>
    <t>Time
Cost ($)</t>
  </si>
  <si>
    <t>Base
Cost ($)</t>
  </si>
  <si>
    <t>Markup
Used</t>
  </si>
  <si>
    <t>Suggested
Price ($)</t>
  </si>
  <si>
    <t>Profit /
Unit ($)</t>
  </si>
  <si>
    <t>Market Price
(enter here $)</t>
  </si>
  <si>
    <t>⚠️ Viability
Flag</t>
  </si>
  <si>
    <t>📈  PROJECTIONS — Weekly &amp; Monthly Outcomes</t>
  </si>
  <si>
    <t>Live totals. Green gap = on track. Red = adjust your service mix.</t>
  </si>
  <si>
    <t>Units /
Week</t>
  </si>
  <si>
    <t>Price Used ($)</t>
  </si>
  <si>
    <t>Weekly
Revenue ($)</t>
  </si>
  <si>
    <t>Weekly
Profit ($)</t>
  </si>
  <si>
    <t>Effective
$/hr</t>
  </si>
  <si>
    <t>Goal
Contrib %</t>
  </si>
  <si>
    <t>Total Weekly Revenue</t>
  </si>
  <si>
    <t>Total Weekly Profit</t>
  </si>
  <si>
    <t>Monthly Profit (×4.33)</t>
  </si>
  <si>
    <t>Income Goal (weekly)</t>
  </si>
  <si>
    <t>Gap to Goal (weekly)</t>
  </si>
  <si>
    <t>Total Weekly Hours</t>
  </si>
  <si>
    <t>Hours Available (weekly)</t>
  </si>
  <si>
    <t>Tax Reserve (monthly)</t>
  </si>
  <si>
    <t>After-Tax Monthly Profit</t>
  </si>
  <si>
    <t>🧮  CLIENT PROJECT CALCULATOR</t>
  </si>
  <si>
    <t>Enter client-specific details (gold cells). Total auto-calculates project quote.</t>
  </si>
  <si>
    <t>Service Rate Card</t>
  </si>
  <si>
    <t>Scanning</t>
  </si>
  <si>
    <t>QB Intro + CoE</t>
  </si>
  <si>
    <t>QB Statement Upload — Digital (per bank/yr)</t>
  </si>
  <si>
    <t>Per Year/Bank</t>
  </si>
  <si>
    <t>QB Statement Upload — Paper (per bank/yr)</t>
  </si>
  <si>
    <t>Per Month</t>
  </si>
  <si>
    <t>Per Project</t>
  </si>
  <si>
    <t>Per Year</t>
  </si>
  <si>
    <t>CLIENT PROJECT QUOTE</t>
  </si>
  <si>
    <t>Years of books to catch up</t>
  </si>
  <si>
    <t>years</t>
  </si>
  <si>
    <t>Number of bank accounts</t>
  </si>
  <si>
    <t>banks</t>
  </si>
  <si>
    <t>Document pick-up needed?</t>
  </si>
  <si>
    <t>1=yes/0=no</t>
  </si>
  <si>
    <t>Statement type (0=digital, 1=paper)</t>
  </si>
  <si>
    <t>0 or 1</t>
  </si>
  <si>
    <t>QB Account Setup needed?</t>
  </si>
  <si>
    <t>QB Payroll Setup needed?</t>
  </si>
  <si>
    <t>QB Intro + CoE needed?</t>
  </si>
  <si>
    <t>Number of QB rules to set up</t>
  </si>
  <si>
    <t>rules</t>
  </si>
  <si>
    <t>Books Monthly Review? (months)</t>
  </si>
  <si>
    <t>months</t>
  </si>
  <si>
    <t>Payroll Monthly? (months)</t>
  </si>
  <si>
    <t>Pages to scan</t>
  </si>
  <si>
    <t>pages</t>
  </si>
  <si>
    <t>Tax Category Audit needed?</t>
  </si>
  <si>
    <t>Year-End Summary Package?</t>
  </si>
  <si>
    <t>PROJECT QUOTE BREAKDOWN</t>
  </si>
  <si>
    <t>Statement Upload</t>
  </si>
  <si>
    <t>TOTAL PROJECT QUOTE</t>
  </si>
  <si>
    <t>📖  HOW TO USE THIS WORKBOOK — LedgerPath Revenue Model v2</t>
  </si>
  <si>
    <t>STEP 1 — Set Your Anchors</t>
  </si>
  <si>
    <t>Go to Inputs. Set Desired Hourly Wage, Markup range, and Default Markup Used. These drive every formula.</t>
  </si>
  <si>
    <t>STEP 2 — Review Overhead</t>
  </si>
  <si>
    <t>Go to Overhead. Update your real monthly software, insurance, and operating costs. Total feeds into Inputs automatically.</t>
  </si>
  <si>
    <t>STEP 3 — Review Services</t>
  </si>
  <si>
    <t>Go to Services. Hours/Unit and Material Cost are the key inputs. Override Wage or Markup per row for premium services.</t>
  </si>
  <si>
    <t>STEP 4 — Check Pricing</t>
  </si>
  <si>
    <t>Pricing sheet calculates Suggested Price (includes allocated overhead per unit). Enter your real market/target price in column J.</t>
  </si>
  <si>
    <t>STEP 5 — Read the Reality Check</t>
  </si>
  <si>
    <t>Column K = Viability flag. If below wage target, increase price, reduce hours, or batch the service.</t>
  </si>
  <si>
    <t>STEP 6 — Set Weekly Units</t>
  </si>
  <si>
    <t>Go to Projections. Enter realistic Units/Week for each service. Watch the Gap to Goal row.</t>
  </si>
  <si>
    <t>STEP 7 — Quote Clients</t>
  </si>
  <si>
    <t>Use Client Calculator sheet. Enter client-specific details (years, banks, services needed). Get an instant project quote.</t>
  </si>
  <si>
    <t>THE CORE FORMULA</t>
  </si>
  <si>
    <t>Suggested Price = (Hours × Wage + Materials + Allocated OH) × Markup  Overhead is baked in per unit, not a % guess.</t>
  </si>
  <si>
    <t>REALITY CHECK</t>
  </si>
  <si>
    <t>Effective $/hr = (Market Price − Materials − OH/unit) ÷ Hours  If below your wage target, that service doesn't work at that price.</t>
  </si>
  <si>
    <t>TAX ARCHITECTURE SERVICES</t>
  </si>
  <si>
    <t>The bottom 4 services on the list map to the Copilot framework: Revenue Categorization, Business/Personal Separation, Year-End Summary, and Failure Mode Review. These are your highest-value, lowest-competition offerings.</t>
  </si>
  <si>
    <t>MARKUP GUIDANCE</t>
  </si>
  <si>
    <t>1.5× = competitive/commodity | 1.7–1.8× = standard | 2.0–2.2× = premium or specialized. Never go below 1.4× unless testing.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</si>
</sst>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$#,##0"/>
    <numFmt numFmtId="165" formatCode="0.0\x"/>
    <numFmt numFmtId="166" formatCode="\$#,##0.00"/>
    <numFmt numFmtId="167" formatCode="0.0"/>
  </numFmts>
  <fonts count="14" x14ac:knownFonts="1">
    <font>
      <sz val="11"/>
      <color theme="1"/>
      <name val="Calibri"/>
      <family val="2"/>
      <charset val="1"/>
    </font>
    <font>
      <b/>
      <sz val="13"/>
      <color rgb="FFC9A84C"/>
      <name val="Arial"/>
      <charset val="1"/>
    </font>
    <font>
      <sz val="9"/>
      <color rgb="FF555555"/>
      <name val="Arial"/>
      <charset val="1"/>
    </font>
    <font>
      <b/>
      <sz val="10"/>
      <color rgb="FF1F3864"/>
      <name val="Arial"/>
      <charset val="1"/>
    </font>
    <font>
      <sz val="10"/>
      <color rgb="FF000000"/>
      <name val="Arial"/>
      <charset val="1"/>
    </font>
    <font>
      <sz val="9"/>
      <color rgb="FF666666"/>
      <name val="Arial"/>
      <charset val="1"/>
    </font>
    <font>
      <b/>
      <sz val="11"/>
      <color rgb="FFFFFFFF"/>
      <name val="Arial"/>
      <charset val="1"/>
    </font>
    <font>
      <sz val="10"/>
      <color rgb="FF006400"/>
      <name val="Arial"/>
      <charset val="1"/>
    </font>
    <font>
      <sz val="10"/>
      <color rgb="FFCC0000"/>
      <name val="Arial"/>
      <charset val="1"/>
    </font>
    <font>
      <sz val="10"/>
      <name val="Arial"/>
      <charset val="1"/>
    </font>
    <font>
      <b/>
      <sz val="10"/>
      <color rgb="FFFFFFFF"/>
      <name val="Arial"/>
      <charset val="1"/>
    </font>
    <font>
      <b/>
      <sz val="10"/>
      <color rgb="FFC9A84C"/>
      <name val="Arial"/>
      <charset val="1"/>
    </font>
    <font>
      <sz val="9"/>
      <color rgb="FF888888"/>
      <name val="Arial"/>
      <charset val="1"/>
    </font>
    <font>
      <b/>
      <sz val="12"/>
      <color rgb="FFC9A84C"/>
      <name val="Arial"/>
      <charset val="1"/>
    </font>
  </fonts>
  <fills count="10">
    <fill>
      <patternFill patternType="none"/>
    </fill>
    <fill>
      <patternFill patternType="gray125"/>
    </fill>
    <fill>
      <patternFill patternType="solid">
        <fgColor rgb="FF1F3864"/>
        <bgColor rgb="FF2E5090"/>
      </patternFill>
    </fill>
    <fill>
      <patternFill patternType="solid">
        <fgColor rgb="FFFFF2CC"/>
        <bgColor rgb="FFFFF8DC"/>
      </patternFill>
    </fill>
    <fill>
      <patternFill patternType="solid">
        <fgColor rgb="FFEBF0FA"/>
        <bgColor rgb="FFE2EFDA"/>
      </patternFill>
    </fill>
    <fill>
      <patternFill patternType="solid">
        <fgColor rgb="FF2E5090"/>
        <bgColor rgb="FF1F3864"/>
      </patternFill>
    </fill>
    <fill>
      <patternFill patternType="solid">
        <fgColor rgb="FFFFF8DC"/>
        <bgColor rgb="FFFFF2CC"/>
      </patternFill>
    </fill>
    <fill>
      <patternFill patternType="solid">
        <fgColor rgb="FFFFFFFF"/>
        <bgColor rgb="FFFFF8DC"/>
      </patternFill>
    </fill>
    <fill>
      <patternFill patternType="solid">
        <fgColor rgb="FFE2EFDA"/>
        <bgColor rgb="FFEBF0FA"/>
      </patternFill>
    </fill>
    <fill>
      <patternFill patternType="solid">
        <fgColor rgb="FFFCE4D6"/>
        <bgColor rgb="FF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6" fillId="5" borderId="0" xfId="0" applyFont="1" applyFill="1" applyAlignment="1">
      <alignment horizontal="left" vertical="center"/>
    </xf>
    <xf numFmtId="0" fontId="6" fillId="5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3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left" vertical="center"/>
    </xf>
    <xf numFmtId="165" fontId="4" fillId="3" borderId="0" xfId="0" applyNumberFormat="1" applyFont="1" applyFill="1" applyAlignment="1">
      <alignment horizontal="right" vertical="center"/>
    </xf>
    <xf numFmtId="165" fontId="4" fillId="4" borderId="0" xfId="0" applyNumberFormat="1" applyFont="1" applyFill="1" applyAlignment="1">
      <alignment horizontal="right" vertical="center"/>
    </xf>
    <xf numFmtId="1" fontId="4" fillId="3" borderId="0" xfId="0" applyNumberFormat="1" applyFont="1" applyFill="1" applyAlignment="1">
      <alignment horizontal="right" vertical="center"/>
    </xf>
    <xf numFmtId="164" fontId="4" fillId="4" borderId="0" xfId="0" applyNumberFormat="1" applyFont="1" applyFill="1" applyAlignment="1">
      <alignment horizontal="right" vertical="center"/>
    </xf>
    <xf numFmtId="9" fontId="4" fillId="3" borderId="0" xfId="0" applyNumberFormat="1" applyFont="1" applyFill="1" applyAlignment="1">
      <alignment horizontal="right" vertical="center"/>
    </xf>
    <xf numFmtId="0" fontId="6" fillId="5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4" fillId="6" borderId="0" xfId="0" applyNumberFormat="1" applyFont="1" applyFill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6" fillId="5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9" fillId="4" borderId="0" xfId="0" applyFont="1" applyFill="1" applyAlignment="1">
      <alignment horizontal="center" vertical="center"/>
    </xf>
    <xf numFmtId="166" fontId="4" fillId="3" borderId="0" xfId="0" applyNumberFormat="1" applyFont="1" applyFill="1" applyAlignment="1">
      <alignment horizontal="right" vertical="center"/>
    </xf>
    <xf numFmtId="2" fontId="4" fillId="3" borderId="0" xfId="0" applyNumberFormat="1" applyFont="1" applyFill="1" applyAlignment="1">
      <alignment horizontal="right" vertical="center"/>
    </xf>
    <xf numFmtId="0" fontId="9" fillId="4" borderId="0" xfId="0" applyFont="1" applyFill="1" applyAlignment="1">
      <alignment horizontal="left" vertical="center" wrapText="1"/>
    </xf>
    <xf numFmtId="0" fontId="9" fillId="7" borderId="0" xfId="0" applyFont="1" applyFill="1" applyAlignment="1">
      <alignment horizontal="left" vertical="center"/>
    </xf>
    <xf numFmtId="0" fontId="9" fillId="7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/>
    </xf>
    <xf numFmtId="166" fontId="4" fillId="4" borderId="0" xfId="0" applyNumberFormat="1" applyFont="1" applyFill="1" applyAlignment="1">
      <alignment horizontal="right" vertical="center"/>
    </xf>
    <xf numFmtId="2" fontId="4" fillId="4" borderId="0" xfId="0" applyNumberFormat="1" applyFont="1" applyFill="1" applyAlignment="1">
      <alignment horizontal="right" vertical="center"/>
    </xf>
    <xf numFmtId="0" fontId="4" fillId="4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left" vertical="center"/>
    </xf>
    <xf numFmtId="166" fontId="4" fillId="7" borderId="0" xfId="0" applyNumberFormat="1" applyFont="1" applyFill="1" applyAlignment="1">
      <alignment horizontal="right" vertical="center"/>
    </xf>
    <xf numFmtId="2" fontId="4" fillId="7" borderId="0" xfId="0" applyNumberFormat="1" applyFont="1" applyFill="1" applyAlignment="1">
      <alignment horizontal="right" vertical="center"/>
    </xf>
    <xf numFmtId="164" fontId="4" fillId="7" borderId="0" xfId="0" applyNumberFormat="1" applyFont="1" applyFill="1" applyAlignment="1">
      <alignment horizontal="right" vertical="center"/>
    </xf>
    <xf numFmtId="165" fontId="4" fillId="7" borderId="0" xfId="0" applyNumberFormat="1" applyFont="1" applyFill="1" applyAlignment="1">
      <alignment horizontal="right" vertical="center"/>
    </xf>
    <xf numFmtId="0" fontId="4" fillId="7" borderId="0" xfId="0" applyFont="1" applyFill="1" applyAlignment="1">
      <alignment horizontal="center" vertical="center"/>
    </xf>
    <xf numFmtId="9" fontId="4" fillId="4" borderId="0" xfId="0" applyNumberFormat="1" applyFont="1" applyFill="1" applyAlignment="1">
      <alignment horizontal="right" vertical="center"/>
    </xf>
    <xf numFmtId="9" fontId="4" fillId="7" borderId="0" xfId="0" applyNumberFormat="1" applyFont="1" applyFill="1" applyAlignment="1">
      <alignment horizontal="right" vertical="center"/>
    </xf>
    <xf numFmtId="0" fontId="10" fillId="5" borderId="0" xfId="0" applyFont="1" applyFill="1" applyAlignment="1">
      <alignment horizontal="left" vertical="center"/>
    </xf>
    <xf numFmtId="166" fontId="10" fillId="5" borderId="0" xfId="0" applyNumberFormat="1" applyFont="1" applyFill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3" fillId="8" borderId="0" xfId="0" applyFont="1" applyFill="1" applyAlignment="1">
      <alignment horizontal="left" vertical="center"/>
    </xf>
    <xf numFmtId="166" fontId="4" fillId="8" borderId="0" xfId="0" applyNumberFormat="1" applyFont="1" applyFill="1" applyAlignment="1">
      <alignment horizontal="right" vertical="center"/>
    </xf>
    <xf numFmtId="167" fontId="4" fillId="4" borderId="0" xfId="0" applyNumberFormat="1" applyFont="1" applyFill="1" applyAlignment="1">
      <alignment horizontal="right" vertical="center"/>
    </xf>
    <xf numFmtId="1" fontId="4" fillId="4" borderId="0" xfId="0" applyNumberFormat="1" applyFont="1" applyFill="1" applyAlignment="1">
      <alignment horizontal="right" vertical="center"/>
    </xf>
    <xf numFmtId="0" fontId="3" fillId="9" borderId="0" xfId="0" applyFont="1" applyFill="1" applyAlignment="1">
      <alignment horizontal="left" vertical="center"/>
    </xf>
    <xf numFmtId="166" fontId="4" fillId="9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horizontal="left" vertical="center"/>
    </xf>
    <xf numFmtId="166" fontId="11" fillId="2" borderId="0" xfId="0" applyNumberFormat="1" applyFont="1" applyFill="1" applyAlignment="1">
      <alignment horizontal="right" vertical="center"/>
    </xf>
    <xf numFmtId="166" fontId="9" fillId="4" borderId="0" xfId="0" applyNumberFormat="1" applyFont="1" applyFill="1" applyAlignment="1">
      <alignment horizontal="right" vertical="center"/>
    </xf>
    <xf numFmtId="166" fontId="9" fillId="7" borderId="0" xfId="0" applyNumberFormat="1" applyFont="1" applyFill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166" fontId="13" fillId="2" borderId="0" xfId="0" applyNumberFormat="1" applyFont="1" applyFill="1" applyAlignment="1">
      <alignment horizontal="right" vertical="center"/>
    </xf>
    <xf numFmtId="0" fontId="4" fillId="4" borderId="0" xfId="0" applyFont="1" applyFill="1" applyAlignment="1">
      <alignment horizontal="left" vertical="center" wrapText="1"/>
    </xf>
    <xf numFmtId="0" fontId="3" fillId="7" borderId="0" xfId="0" applyFont="1" applyFill="1" applyAlignment="1">
      <alignment horizontal="left" vertical="center"/>
    </xf>
    <xf numFmtId="0" fontId="4" fillId="7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4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FF8DC"/>
      <rgbColor rgb="FFEBF0FA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2CC"/>
      <rgbColor rgb="FF99CCFF"/>
      <rgbColor rgb="FFFF99CC"/>
      <rgbColor rgb="FFCC99FF"/>
      <rgbColor rgb="FFFCE4D6"/>
      <rgbColor rgb="FF3366FF"/>
      <rgbColor rgb="FF33CCCC"/>
      <rgbColor rgb="FF99CC00"/>
      <rgbColor rgb="FFFFCC00"/>
      <rgbColor rgb="FFFF9900"/>
      <rgbColor rgb="FFFF6600"/>
      <rgbColor rgb="FF666666"/>
      <rgbColor rgb="FFC9A84C"/>
      <rgbColor rgb="FF1F3864"/>
      <rgbColor rgb="FF339966"/>
      <rgbColor rgb="FF003300"/>
      <rgbColor rgb="FF333300"/>
      <rgbColor rgb="FF993300"/>
      <rgbColor rgb="FF993366"/>
      <rgbColor rgb="FF2E5090"/>
      <rgbColor rgb="FF55555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C14"/>
  <sheetViews>
    <sheetView showGridLines="0" zoomScaleNormal="100" workbookViewId="0">
      <selection activeCell="A2" sqref="A2:C2"/>
    </sheetView>
  </sheetViews>
  <sheetFormatPr defaultColWidth="8.6328125" defaultRowHeight="14.5" x14ac:dyDescent="0.35"/>
  <cols>
    <col min="1" max="1" width="45" bestFit="1" customWidth="1"/>
    <col min="2" max="2" width="6.36328125" bestFit="1" customWidth="1"/>
    <col min="3" max="3" width="45.90625" bestFit="1" customWidth="1"/>
  </cols>
  <sheetData>
    <row r="1" spans="1:3" ht="30" customHeight="1" x14ac:dyDescent="0.35">
      <c r="A1" s="4" t="s">
        <v>0</v>
      </c>
      <c r="B1" s="4"/>
      <c r="C1" s="4"/>
    </row>
    <row r="2" spans="1:3" x14ac:dyDescent="0.35">
      <c r="A2" s="3" t="s">
        <v>1</v>
      </c>
      <c r="B2" s="3"/>
      <c r="C2" s="3"/>
    </row>
    <row r="3" spans="1:3" x14ac:dyDescent="0.35">
      <c r="A3" s="6" t="s">
        <v>2</v>
      </c>
    </row>
    <row r="4" spans="1:3" x14ac:dyDescent="0.35">
      <c r="A4" s="7" t="s">
        <v>3</v>
      </c>
      <c r="B4" s="8">
        <v>35</v>
      </c>
      <c r="C4" s="9" t="s">
        <v>4</v>
      </c>
    </row>
    <row r="5" spans="1:3" x14ac:dyDescent="0.35">
      <c r="A5" s="7" t="s">
        <v>5</v>
      </c>
      <c r="B5" s="10">
        <v>1.5</v>
      </c>
      <c r="C5" s="9" t="s">
        <v>6</v>
      </c>
    </row>
    <row r="6" spans="1:3" x14ac:dyDescent="0.35">
      <c r="A6" s="7" t="s">
        <v>7</v>
      </c>
      <c r="B6" s="10">
        <v>2.2000000000000002</v>
      </c>
      <c r="C6" s="9" t="s">
        <v>8</v>
      </c>
    </row>
    <row r="7" spans="1:3" x14ac:dyDescent="0.35">
      <c r="A7" s="7" t="s">
        <v>9</v>
      </c>
      <c r="B7" s="11">
        <f>B5</f>
        <v>1.5</v>
      </c>
      <c r="C7" s="9" t="s">
        <v>10</v>
      </c>
    </row>
    <row r="8" spans="1:3" x14ac:dyDescent="0.35">
      <c r="A8" s="7" t="s">
        <v>11</v>
      </c>
      <c r="B8" s="12">
        <v>25</v>
      </c>
      <c r="C8" s="9" t="s">
        <v>12</v>
      </c>
    </row>
    <row r="9" spans="1:3" x14ac:dyDescent="0.35">
      <c r="A9" s="7" t="s">
        <v>13</v>
      </c>
      <c r="B9" s="8">
        <v>1000</v>
      </c>
      <c r="C9" s="9" t="s">
        <v>14</v>
      </c>
    </row>
    <row r="10" spans="1:3" x14ac:dyDescent="0.35">
      <c r="A10" s="6" t="s">
        <v>15</v>
      </c>
    </row>
    <row r="11" spans="1:3" x14ac:dyDescent="0.35">
      <c r="A11" s="7" t="s">
        <v>16</v>
      </c>
      <c r="B11" s="13">
        <f>Overhead!B14</f>
        <v>384</v>
      </c>
      <c r="C11" s="9" t="s">
        <v>17</v>
      </c>
    </row>
    <row r="12" spans="1:3" x14ac:dyDescent="0.35">
      <c r="A12" s="7" t="s">
        <v>18</v>
      </c>
      <c r="B12" s="14">
        <v>0.03</v>
      </c>
      <c r="C12" s="9" t="s">
        <v>19</v>
      </c>
    </row>
    <row r="13" spans="1:3" x14ac:dyDescent="0.35">
      <c r="A13" s="6" t="s">
        <v>20</v>
      </c>
    </row>
    <row r="14" spans="1:3" x14ac:dyDescent="0.35">
      <c r="A14" s="7" t="s">
        <v>21</v>
      </c>
      <c r="B14" s="14">
        <v>0.25</v>
      </c>
      <c r="C14" s="9" t="s">
        <v>22</v>
      </c>
    </row>
  </sheetData>
  <mergeCells count="2">
    <mergeCell ref="A1:C1"/>
    <mergeCell ref="A2:C2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499984740745262"/>
  </sheetPr>
  <dimension ref="A1:D14"/>
  <sheetViews>
    <sheetView showGridLines="0" zoomScaleNormal="100" workbookViewId="0">
      <selection activeCell="A10" sqref="A10"/>
    </sheetView>
  </sheetViews>
  <sheetFormatPr defaultColWidth="8.6328125" defaultRowHeight="14.5" x14ac:dyDescent="0.35"/>
  <cols>
    <col min="1" max="1" width="26.81640625" bestFit="1" customWidth="1"/>
    <col min="2" max="2" width="11.54296875" bestFit="1" customWidth="1"/>
    <col min="3" max="3" width="17" bestFit="1" customWidth="1"/>
    <col min="4" max="4" width="38.26953125" bestFit="1" customWidth="1"/>
  </cols>
  <sheetData>
    <row r="1" spans="1:4" ht="30" customHeight="1" x14ac:dyDescent="0.35">
      <c r="A1" s="4" t="s">
        <v>23</v>
      </c>
      <c r="B1" s="4"/>
      <c r="C1" s="4"/>
      <c r="D1" s="4"/>
    </row>
    <row r="2" spans="1:4" x14ac:dyDescent="0.35">
      <c r="A2" s="3" t="s">
        <v>24</v>
      </c>
      <c r="B2" s="3"/>
      <c r="C2" s="3"/>
      <c r="D2" s="3"/>
    </row>
    <row r="3" spans="1:4" x14ac:dyDescent="0.35">
      <c r="A3" s="15" t="s">
        <v>25</v>
      </c>
      <c r="B3" s="15" t="s">
        <v>26</v>
      </c>
      <c r="C3" s="15" t="s">
        <v>27</v>
      </c>
      <c r="D3" s="15" t="s">
        <v>28</v>
      </c>
    </row>
    <row r="4" spans="1:4" x14ac:dyDescent="0.35">
      <c r="A4" s="7" t="s">
        <v>29</v>
      </c>
      <c r="B4" s="8">
        <v>70</v>
      </c>
      <c r="C4" s="16" t="s">
        <v>30</v>
      </c>
      <c r="D4" s="5" t="s">
        <v>31</v>
      </c>
    </row>
    <row r="5" spans="1:4" x14ac:dyDescent="0.35">
      <c r="A5" s="7" t="s">
        <v>32</v>
      </c>
      <c r="B5" s="17">
        <v>45</v>
      </c>
      <c r="C5" s="16" t="s">
        <v>30</v>
      </c>
      <c r="D5" s="5" t="s">
        <v>33</v>
      </c>
    </row>
    <row r="6" spans="1:4" x14ac:dyDescent="0.35">
      <c r="A6" s="7" t="s">
        <v>34</v>
      </c>
      <c r="B6" s="8">
        <v>79</v>
      </c>
      <c r="C6" s="16" t="s">
        <v>30</v>
      </c>
      <c r="D6" s="5" t="s">
        <v>35</v>
      </c>
    </row>
    <row r="7" spans="1:4" x14ac:dyDescent="0.35">
      <c r="A7" s="7" t="s">
        <v>36</v>
      </c>
      <c r="B7" s="17">
        <v>15</v>
      </c>
      <c r="C7" s="16" t="s">
        <v>30</v>
      </c>
      <c r="D7" s="5" t="s">
        <v>37</v>
      </c>
    </row>
    <row r="8" spans="1:4" x14ac:dyDescent="0.35">
      <c r="A8" s="7" t="s">
        <v>38</v>
      </c>
      <c r="B8" s="8">
        <v>30</v>
      </c>
      <c r="C8" s="16" t="s">
        <v>30</v>
      </c>
      <c r="D8" s="5" t="s">
        <v>39</v>
      </c>
    </row>
    <row r="9" spans="1:4" x14ac:dyDescent="0.35">
      <c r="A9" s="7" t="s">
        <v>40</v>
      </c>
      <c r="B9" s="17">
        <v>80</v>
      </c>
      <c r="C9" s="16" t="s">
        <v>30</v>
      </c>
      <c r="D9" s="5" t="s">
        <v>41</v>
      </c>
    </row>
    <row r="10" spans="1:4" x14ac:dyDescent="0.35">
      <c r="A10" s="7" t="s">
        <v>42</v>
      </c>
      <c r="B10" s="8">
        <v>25</v>
      </c>
      <c r="C10" s="16" t="s">
        <v>30</v>
      </c>
      <c r="D10" s="5" t="s">
        <v>43</v>
      </c>
    </row>
    <row r="11" spans="1:4" x14ac:dyDescent="0.35">
      <c r="A11" s="7" t="s">
        <v>44</v>
      </c>
      <c r="B11" s="17">
        <v>5</v>
      </c>
      <c r="C11" s="16" t="s">
        <v>30</v>
      </c>
      <c r="D11" s="5" t="s">
        <v>45</v>
      </c>
    </row>
    <row r="12" spans="1:4" x14ac:dyDescent="0.35">
      <c r="A12" s="7" t="s">
        <v>46</v>
      </c>
      <c r="B12" s="8">
        <v>20</v>
      </c>
      <c r="C12" s="16" t="s">
        <v>30</v>
      </c>
      <c r="D12" s="5" t="s">
        <v>47</v>
      </c>
    </row>
    <row r="13" spans="1:4" x14ac:dyDescent="0.35">
      <c r="A13" s="7" t="s">
        <v>48</v>
      </c>
      <c r="B13" s="17">
        <v>15</v>
      </c>
      <c r="C13" s="18" t="s">
        <v>49</v>
      </c>
      <c r="D13" s="5" t="s">
        <v>50</v>
      </c>
    </row>
    <row r="14" spans="1:4" x14ac:dyDescent="0.35">
      <c r="A14" s="6" t="s">
        <v>51</v>
      </c>
      <c r="B14" s="13">
        <f>SUM(B4:B13)</f>
        <v>384</v>
      </c>
    </row>
  </sheetData>
  <mergeCells count="2">
    <mergeCell ref="A1:D1"/>
    <mergeCell ref="A2:D2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H17"/>
  <sheetViews>
    <sheetView showGridLines="0" zoomScaleNormal="100" workbookViewId="0">
      <selection activeCell="A6" sqref="A6"/>
    </sheetView>
  </sheetViews>
  <sheetFormatPr defaultColWidth="8.6328125" defaultRowHeight="14.5" x14ac:dyDescent="0.35"/>
  <cols>
    <col min="1" max="1" width="30.6328125" bestFit="1" customWidth="1"/>
    <col min="2" max="2" width="8.7265625" bestFit="1" customWidth="1"/>
    <col min="3" max="3" width="12.36328125" bestFit="1" customWidth="1"/>
    <col min="4" max="4" width="8.7265625" bestFit="1" customWidth="1"/>
    <col min="5" max="5" width="7.90625" bestFit="1" customWidth="1"/>
    <col min="6" max="6" width="11.81640625" bestFit="1" customWidth="1"/>
    <col min="7" max="7" width="9.6328125" bestFit="1" customWidth="1"/>
    <col min="8" max="8" width="42.54296875" bestFit="1" customWidth="1"/>
  </cols>
  <sheetData>
    <row r="1" spans="1:8" ht="30" customHeight="1" x14ac:dyDescent="0.35">
      <c r="A1" s="4" t="s">
        <v>52</v>
      </c>
      <c r="B1" s="4"/>
      <c r="C1" s="4"/>
      <c r="D1" s="4"/>
      <c r="E1" s="4"/>
      <c r="F1" s="4"/>
      <c r="G1" s="4"/>
      <c r="H1" s="4"/>
    </row>
    <row r="2" spans="1:8" x14ac:dyDescent="0.35">
      <c r="A2" s="3" t="s">
        <v>53</v>
      </c>
      <c r="B2" s="3"/>
      <c r="C2" s="3"/>
      <c r="D2" s="3"/>
      <c r="E2" s="3"/>
      <c r="F2" s="3"/>
      <c r="G2" s="3"/>
      <c r="H2" s="3"/>
    </row>
    <row r="3" spans="1:8" ht="30" customHeight="1" x14ac:dyDescent="0.35">
      <c r="A3" s="19" t="s">
        <v>54</v>
      </c>
      <c r="B3" s="19" t="s">
        <v>55</v>
      </c>
      <c r="C3" s="19" t="s">
        <v>56</v>
      </c>
      <c r="D3" s="19" t="s">
        <v>57</v>
      </c>
      <c r="E3" s="19" t="s">
        <v>58</v>
      </c>
      <c r="F3" s="19" t="s">
        <v>59</v>
      </c>
      <c r="G3" s="19" t="s">
        <v>60</v>
      </c>
      <c r="H3" s="19" t="s">
        <v>28</v>
      </c>
    </row>
    <row r="4" spans="1:8" ht="25" x14ac:dyDescent="0.35">
      <c r="A4" s="20" t="s">
        <v>61</v>
      </c>
      <c r="B4" s="21" t="s">
        <v>62</v>
      </c>
      <c r="C4" s="20" t="s">
        <v>63</v>
      </c>
      <c r="D4" s="22">
        <v>0</v>
      </c>
      <c r="E4" s="23">
        <v>2.5</v>
      </c>
      <c r="F4" s="21"/>
      <c r="G4" s="21"/>
      <c r="H4" s="24" t="s">
        <v>64</v>
      </c>
    </row>
    <row r="5" spans="1:8" ht="25" x14ac:dyDescent="0.35">
      <c r="A5" s="25" t="s">
        <v>65</v>
      </c>
      <c r="B5" s="26" t="s">
        <v>62</v>
      </c>
      <c r="C5" s="25" t="s">
        <v>63</v>
      </c>
      <c r="D5" s="22">
        <v>0</v>
      </c>
      <c r="E5" s="23">
        <v>1.5</v>
      </c>
      <c r="F5" s="26"/>
      <c r="G5" s="26"/>
      <c r="H5" s="27" t="s">
        <v>66</v>
      </c>
    </row>
    <row r="6" spans="1:8" x14ac:dyDescent="0.35">
      <c r="A6" s="20" t="s">
        <v>67</v>
      </c>
      <c r="B6" s="21" t="s">
        <v>62</v>
      </c>
      <c r="C6" s="20" t="s">
        <v>63</v>
      </c>
      <c r="D6" s="22">
        <v>0</v>
      </c>
      <c r="E6" s="23">
        <v>2</v>
      </c>
      <c r="F6" s="21"/>
      <c r="G6" s="21"/>
      <c r="H6" s="24" t="s">
        <v>68</v>
      </c>
    </row>
    <row r="7" spans="1:8" ht="25" x14ac:dyDescent="0.35">
      <c r="A7" s="25" t="s">
        <v>69</v>
      </c>
      <c r="B7" s="26" t="s">
        <v>70</v>
      </c>
      <c r="C7" s="25" t="s">
        <v>63</v>
      </c>
      <c r="D7" s="22">
        <v>0</v>
      </c>
      <c r="E7" s="23">
        <v>0.5</v>
      </c>
      <c r="F7" s="26"/>
      <c r="G7" s="26"/>
      <c r="H7" s="27" t="s">
        <v>71</v>
      </c>
    </row>
    <row r="8" spans="1:8" x14ac:dyDescent="0.35">
      <c r="A8" s="20" t="s">
        <v>72</v>
      </c>
      <c r="B8" s="21" t="s">
        <v>73</v>
      </c>
      <c r="C8" s="20" t="s">
        <v>74</v>
      </c>
      <c r="D8" s="22">
        <v>0</v>
      </c>
      <c r="E8" s="23">
        <v>0.02</v>
      </c>
      <c r="F8" s="21"/>
      <c r="G8" s="21"/>
      <c r="H8" s="24" t="s">
        <v>75</v>
      </c>
    </row>
    <row r="9" spans="1:8" x14ac:dyDescent="0.35">
      <c r="A9" s="25" t="s">
        <v>76</v>
      </c>
      <c r="B9" s="26" t="s">
        <v>77</v>
      </c>
      <c r="C9" s="25" t="s">
        <v>78</v>
      </c>
      <c r="D9" s="22">
        <v>0</v>
      </c>
      <c r="E9" s="23">
        <v>0.1</v>
      </c>
      <c r="F9" s="26"/>
      <c r="G9" s="26"/>
      <c r="H9" s="27" t="s">
        <v>79</v>
      </c>
    </row>
    <row r="10" spans="1:8" ht="25" x14ac:dyDescent="0.35">
      <c r="A10" s="20" t="s">
        <v>80</v>
      </c>
      <c r="B10" s="21" t="s">
        <v>81</v>
      </c>
      <c r="C10" s="20" t="s">
        <v>82</v>
      </c>
      <c r="D10" s="22">
        <v>0</v>
      </c>
      <c r="E10" s="23">
        <v>3</v>
      </c>
      <c r="F10" s="21"/>
      <c r="G10" s="21"/>
      <c r="H10" s="24" t="s">
        <v>83</v>
      </c>
    </row>
    <row r="11" spans="1:8" ht="25" x14ac:dyDescent="0.35">
      <c r="A11" s="25" t="s">
        <v>84</v>
      </c>
      <c r="B11" s="26" t="s">
        <v>81</v>
      </c>
      <c r="C11" s="25" t="s">
        <v>82</v>
      </c>
      <c r="D11" s="22">
        <v>0</v>
      </c>
      <c r="E11" s="23">
        <v>5</v>
      </c>
      <c r="F11" s="26"/>
      <c r="G11" s="26"/>
      <c r="H11" s="27" t="s">
        <v>85</v>
      </c>
    </row>
    <row r="12" spans="1:8" ht="25" x14ac:dyDescent="0.35">
      <c r="A12" s="20" t="s">
        <v>86</v>
      </c>
      <c r="B12" s="21" t="s">
        <v>87</v>
      </c>
      <c r="C12" s="20" t="s">
        <v>88</v>
      </c>
      <c r="D12" s="22">
        <v>0</v>
      </c>
      <c r="E12" s="23">
        <v>3</v>
      </c>
      <c r="F12" s="21"/>
      <c r="G12" s="21"/>
      <c r="H12" s="24" t="s">
        <v>89</v>
      </c>
    </row>
    <row r="13" spans="1:8" x14ac:dyDescent="0.35">
      <c r="A13" s="25" t="s">
        <v>90</v>
      </c>
      <c r="B13" s="26" t="s">
        <v>87</v>
      </c>
      <c r="C13" s="25" t="s">
        <v>88</v>
      </c>
      <c r="D13" s="22">
        <v>0</v>
      </c>
      <c r="E13" s="23">
        <v>1.5</v>
      </c>
      <c r="F13" s="26"/>
      <c r="G13" s="26"/>
      <c r="H13" s="27" t="s">
        <v>91</v>
      </c>
    </row>
    <row r="14" spans="1:8" ht="25" x14ac:dyDescent="0.35">
      <c r="A14" s="20" t="s">
        <v>92</v>
      </c>
      <c r="B14" s="21" t="s">
        <v>62</v>
      </c>
      <c r="C14" s="20" t="s">
        <v>93</v>
      </c>
      <c r="D14" s="22">
        <v>0</v>
      </c>
      <c r="E14" s="23">
        <v>2</v>
      </c>
      <c r="F14" s="21"/>
      <c r="G14" s="21"/>
      <c r="H14" s="24" t="s">
        <v>94</v>
      </c>
    </row>
    <row r="15" spans="1:8" ht="25" x14ac:dyDescent="0.35">
      <c r="A15" s="25" t="s">
        <v>95</v>
      </c>
      <c r="B15" s="26" t="s">
        <v>62</v>
      </c>
      <c r="C15" s="25" t="s">
        <v>93</v>
      </c>
      <c r="D15" s="22">
        <v>0</v>
      </c>
      <c r="E15" s="23">
        <v>3</v>
      </c>
      <c r="F15" s="26"/>
      <c r="G15" s="26"/>
      <c r="H15" s="27" t="s">
        <v>96</v>
      </c>
    </row>
    <row r="16" spans="1:8" ht="25" x14ac:dyDescent="0.35">
      <c r="A16" s="20" t="s">
        <v>97</v>
      </c>
      <c r="B16" s="21" t="s">
        <v>98</v>
      </c>
      <c r="C16" s="20" t="s">
        <v>82</v>
      </c>
      <c r="D16" s="22">
        <v>0</v>
      </c>
      <c r="E16" s="23">
        <v>4</v>
      </c>
      <c r="F16" s="21"/>
      <c r="G16" s="21"/>
      <c r="H16" s="24" t="s">
        <v>99</v>
      </c>
    </row>
    <row r="17" spans="1:8" ht="25" x14ac:dyDescent="0.35">
      <c r="A17" s="25" t="s">
        <v>100</v>
      </c>
      <c r="B17" s="26" t="s">
        <v>62</v>
      </c>
      <c r="C17" s="25" t="s">
        <v>93</v>
      </c>
      <c r="D17" s="22">
        <v>0</v>
      </c>
      <c r="E17" s="23">
        <v>1.5</v>
      </c>
      <c r="F17" s="26"/>
      <c r="G17" s="26"/>
      <c r="H17" s="27" t="s">
        <v>101</v>
      </c>
    </row>
  </sheetData>
  <mergeCells count="2">
    <mergeCell ref="A1:H1"/>
    <mergeCell ref="A2:H2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499984740745262"/>
  </sheetPr>
  <dimension ref="A1:K17"/>
  <sheetViews>
    <sheetView showGridLines="0" zoomScaleNormal="100" workbookViewId="0">
      <selection activeCell="I28" sqref="I28"/>
    </sheetView>
  </sheetViews>
  <sheetFormatPr defaultColWidth="8.6328125" defaultRowHeight="14.5" x14ac:dyDescent="0.35"/>
  <cols>
    <col min="1" max="1" width="30.6328125" customWidth="1"/>
    <col min="2" max="2" width="8.7265625" bestFit="1" customWidth="1"/>
    <col min="3" max="3" width="7.90625" bestFit="1" customWidth="1"/>
    <col min="4" max="4" width="11.54296875" bestFit="1" customWidth="1"/>
    <col min="5" max="6" width="8.453125" bestFit="1" customWidth="1"/>
    <col min="7" max="7" width="8.1796875" bestFit="1" customWidth="1"/>
    <col min="8" max="8" width="11.453125" bestFit="1" customWidth="1"/>
    <col min="9" max="9" width="7.90625" bestFit="1" customWidth="1"/>
    <col min="10" max="10" width="14.26953125" bestFit="1" customWidth="1"/>
    <col min="11" max="11" width="11.7265625" bestFit="1" customWidth="1"/>
  </cols>
  <sheetData>
    <row r="1" spans="1:11" ht="30" customHeight="1" x14ac:dyDescent="0.35">
      <c r="A1" s="4" t="s">
        <v>102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x14ac:dyDescent="0.35">
      <c r="A2" s="3" t="s">
        <v>103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34.5" customHeight="1" x14ac:dyDescent="0.35">
      <c r="A3" s="19" t="s">
        <v>104</v>
      </c>
      <c r="B3" s="19" t="s">
        <v>57</v>
      </c>
      <c r="C3" s="19" t="s">
        <v>58</v>
      </c>
      <c r="D3" s="19" t="s">
        <v>105</v>
      </c>
      <c r="E3" s="19" t="s">
        <v>106</v>
      </c>
      <c r="F3" s="19" t="s">
        <v>107</v>
      </c>
      <c r="G3" s="19" t="s">
        <v>108</v>
      </c>
      <c r="H3" s="19" t="s">
        <v>109</v>
      </c>
      <c r="I3" s="19" t="s">
        <v>110</v>
      </c>
      <c r="J3" s="19" t="s">
        <v>111</v>
      </c>
      <c r="K3" s="19" t="s">
        <v>112</v>
      </c>
    </row>
    <row r="4" spans="1:11" x14ac:dyDescent="0.35">
      <c r="A4" s="28" t="str">
        <f>Services!A4</f>
        <v>QB Account Setup</v>
      </c>
      <c r="B4" s="29">
        <f>Services!D4</f>
        <v>0</v>
      </c>
      <c r="C4" s="30">
        <f>Services!E4</f>
        <v>2.5</v>
      </c>
      <c r="D4" s="13">
        <f>IF(Services!F4&lt;&gt;"",Services!F4,Inputs!B4)</f>
        <v>35</v>
      </c>
      <c r="E4" s="29">
        <f t="shared" ref="E4:E17" si="0">C4*D4</f>
        <v>87.5</v>
      </c>
      <c r="F4" s="29">
        <f>E4+B4+(Inputs!B11/4.33/Inputs!B8*C4)</f>
        <v>96.368360277136262</v>
      </c>
      <c r="G4" s="11">
        <f>IF(Services!G4&lt;&gt;"",Services!G4,Inputs!B7)</f>
        <v>1.5</v>
      </c>
      <c r="H4" s="29">
        <f t="shared" ref="H4:H17" si="1">F4*G4</f>
        <v>144.55254041570439</v>
      </c>
      <c r="I4" s="29">
        <f t="shared" ref="I4:I17" si="2">H4-F4</f>
        <v>48.184180138568124</v>
      </c>
      <c r="J4" s="22"/>
      <c r="K4" s="31" t="str">
        <f>IF(J4="","— enter price",IF(J4&gt;=H4,"✅ Viable",IF((J4-B4-(Inputs!B11/4.33/Inputs!B8*C4))/IF(C4=0,0.001,C4)&gt;=Inputs!B4,"✅ Viable","⚠️ Below wage target")))</f>
        <v>— enter price</v>
      </c>
    </row>
    <row r="5" spans="1:11" x14ac:dyDescent="0.35">
      <c r="A5" s="32" t="str">
        <f>Services!A5</f>
        <v>QB Payroll Setup</v>
      </c>
      <c r="B5" s="33">
        <f>Services!D5</f>
        <v>0</v>
      </c>
      <c r="C5" s="34">
        <f>Services!E5</f>
        <v>1.5</v>
      </c>
      <c r="D5" s="35">
        <f>IF(Services!F5&lt;&gt;"",Services!F5,Inputs!B4)</f>
        <v>35</v>
      </c>
      <c r="E5" s="33">
        <f t="shared" si="0"/>
        <v>52.5</v>
      </c>
      <c r="F5" s="33">
        <f>E5+B5+(Inputs!B11/4.33/Inputs!B8*C5)</f>
        <v>57.821016166281758</v>
      </c>
      <c r="G5" s="36">
        <f>IF(Services!G5&lt;&gt;"",Services!G5,Inputs!B7)</f>
        <v>1.5</v>
      </c>
      <c r="H5" s="33">
        <f t="shared" si="1"/>
        <v>86.731524249422634</v>
      </c>
      <c r="I5" s="33">
        <f t="shared" si="2"/>
        <v>28.910508083140876</v>
      </c>
      <c r="J5" s="22"/>
      <c r="K5" s="37" t="str">
        <f>IF(J5="","— enter price",IF(J5&gt;=H5,"✅ Viable",IF((J5-B5-(Inputs!B11/4.33/Inputs!B8*C5))/IF(C5=0,0.001,C5)&gt;=Inputs!B4,"✅ Viable","⚠️ Below wage target")))</f>
        <v>— enter price</v>
      </c>
    </row>
    <row r="6" spans="1:11" x14ac:dyDescent="0.35">
      <c r="A6" s="28" t="str">
        <f>Services!A6</f>
        <v>QB Intro + Chart of Equity</v>
      </c>
      <c r="B6" s="29">
        <f>Services!D6</f>
        <v>0</v>
      </c>
      <c r="C6" s="30">
        <f>Services!E6</f>
        <v>2</v>
      </c>
      <c r="D6" s="13">
        <f>IF(Services!F6&lt;&gt;"",Services!F6,Inputs!B4)</f>
        <v>35</v>
      </c>
      <c r="E6" s="29">
        <f t="shared" si="0"/>
        <v>70</v>
      </c>
      <c r="F6" s="29">
        <f>E6+B6+(Inputs!B11/4.33/Inputs!B8*C6)</f>
        <v>77.094688221709006</v>
      </c>
      <c r="G6" s="11">
        <f>IF(Services!G6&lt;&gt;"",Services!G6,Inputs!B7)</f>
        <v>1.5</v>
      </c>
      <c r="H6" s="29">
        <f t="shared" si="1"/>
        <v>115.6420323325635</v>
      </c>
      <c r="I6" s="29">
        <f t="shared" si="2"/>
        <v>38.547344110854496</v>
      </c>
      <c r="J6" s="22"/>
      <c r="K6" s="31" t="str">
        <f>IF(J6="","— enter price",IF(J6&gt;=H6,"✅ Viable",IF((J6-B6-(Inputs!B11/4.33/Inputs!B8*C6))/IF(C6=0,0.001,C6)&gt;=Inputs!B4,"✅ Viable","⚠️ Below wage target")))</f>
        <v>— enter price</v>
      </c>
    </row>
    <row r="7" spans="1:11" x14ac:dyDescent="0.35">
      <c r="A7" s="32" t="str">
        <f>Services!A7</f>
        <v>Document Pick-Up</v>
      </c>
      <c r="B7" s="33">
        <f>Services!D7</f>
        <v>0</v>
      </c>
      <c r="C7" s="34">
        <f>Services!E7</f>
        <v>0.5</v>
      </c>
      <c r="D7" s="35">
        <f>IF(Services!F7&lt;&gt;"",Services!F7,Inputs!B4)</f>
        <v>35</v>
      </c>
      <c r="E7" s="33">
        <f t="shared" si="0"/>
        <v>17.5</v>
      </c>
      <c r="F7" s="33">
        <f>E7+B7+(Inputs!B11/4.33/Inputs!B8*C7)</f>
        <v>19.273672055427252</v>
      </c>
      <c r="G7" s="36">
        <f>IF(Services!G7&lt;&gt;"",Services!G7,Inputs!B7)</f>
        <v>1.5</v>
      </c>
      <c r="H7" s="33">
        <f t="shared" si="1"/>
        <v>28.910508083140876</v>
      </c>
      <c r="I7" s="33">
        <f t="shared" si="2"/>
        <v>9.636836027713624</v>
      </c>
      <c r="J7" s="22"/>
      <c r="K7" s="37" t="str">
        <f>IF(J7="","— enter price",IF(J7&gt;=H7,"✅ Viable",IF((J7-B7-(Inputs!B11/4.33/Inputs!B8*C7))/IF(C7=0,0.001,C7)&gt;=Inputs!B4,"✅ Viable","⚠️ Below wage target")))</f>
        <v>— enter price</v>
      </c>
    </row>
    <row r="8" spans="1:11" x14ac:dyDescent="0.35">
      <c r="A8" s="28" t="str">
        <f>Services!A8</f>
        <v>Document Scanning</v>
      </c>
      <c r="B8" s="29">
        <f>Services!D8</f>
        <v>0</v>
      </c>
      <c r="C8" s="30">
        <f>Services!E8</f>
        <v>0.02</v>
      </c>
      <c r="D8" s="13">
        <f>IF(Services!F8&lt;&gt;"",Services!F8,Inputs!B4)</f>
        <v>35</v>
      </c>
      <c r="E8" s="29">
        <f t="shared" si="0"/>
        <v>0.70000000000000007</v>
      </c>
      <c r="F8" s="29">
        <f>E8+B8+(Inputs!B11/4.33/Inputs!B8*C8)</f>
        <v>0.77094688221709018</v>
      </c>
      <c r="G8" s="11">
        <f>IF(Services!G8&lt;&gt;"",Services!G8,Inputs!B7)</f>
        <v>1.5</v>
      </c>
      <c r="H8" s="29">
        <f t="shared" si="1"/>
        <v>1.1564203233256354</v>
      </c>
      <c r="I8" s="29">
        <f t="shared" si="2"/>
        <v>0.3854734411085452</v>
      </c>
      <c r="J8" s="22"/>
      <c r="K8" s="31" t="str">
        <f>IF(J8="","— enter price",IF(J8&gt;=H8,"✅ Viable",IF((J8-B8-(Inputs!B11/4.33/Inputs!B8*C8))/IF(C8=0,0.001,C8)&gt;=Inputs!B4,"✅ Viable","⚠️ Below wage target")))</f>
        <v>— enter price</v>
      </c>
    </row>
    <row r="9" spans="1:11" x14ac:dyDescent="0.35">
      <c r="A9" s="32" t="str">
        <f>Services!A9</f>
        <v>QB Rule Setup</v>
      </c>
      <c r="B9" s="33">
        <f>Services!D9</f>
        <v>0</v>
      </c>
      <c r="C9" s="34">
        <f>Services!E9</f>
        <v>0.1</v>
      </c>
      <c r="D9" s="35">
        <f>IF(Services!F9&lt;&gt;"",Services!F9,Inputs!B4)</f>
        <v>35</v>
      </c>
      <c r="E9" s="33">
        <f t="shared" si="0"/>
        <v>3.5</v>
      </c>
      <c r="F9" s="33">
        <f>E9+B9+(Inputs!B11/4.33/Inputs!B8*C9)</f>
        <v>3.8547344110854502</v>
      </c>
      <c r="G9" s="36">
        <f>IF(Services!G9&lt;&gt;"",Services!G9,Inputs!B7)</f>
        <v>1.5</v>
      </c>
      <c r="H9" s="33">
        <f t="shared" si="1"/>
        <v>5.7821016166281751</v>
      </c>
      <c r="I9" s="33">
        <f t="shared" si="2"/>
        <v>1.9273672055427249</v>
      </c>
      <c r="J9" s="22"/>
      <c r="K9" s="37" t="str">
        <f>IF(J9="","— enter price",IF(J9&gt;=H9,"✅ Viable",IF((J9-B9-(Inputs!B11/4.33/Inputs!B8*C9))/IF(C9=0,0.001,C9)&gt;=Inputs!B4,"✅ Viable","⚠️ Below wage target")))</f>
        <v>— enter price</v>
      </c>
    </row>
    <row r="10" spans="1:11" x14ac:dyDescent="0.35">
      <c r="A10" s="28" t="str">
        <f>Services!A10</f>
        <v>QB Statement Upload — Digital</v>
      </c>
      <c r="B10" s="29">
        <f>Services!D10</f>
        <v>0</v>
      </c>
      <c r="C10" s="30">
        <f>Services!E10</f>
        <v>3</v>
      </c>
      <c r="D10" s="13">
        <f>IF(Services!F10&lt;&gt;"",Services!F10,Inputs!B4)</f>
        <v>35</v>
      </c>
      <c r="E10" s="29">
        <f t="shared" si="0"/>
        <v>105</v>
      </c>
      <c r="F10" s="29">
        <f>E10+B10+(Inputs!B11/4.33/Inputs!B8*C10)</f>
        <v>115.64203233256352</v>
      </c>
      <c r="G10" s="11">
        <f>IF(Services!G10&lt;&gt;"",Services!G10,Inputs!B7)</f>
        <v>1.5</v>
      </c>
      <c r="H10" s="29">
        <f t="shared" si="1"/>
        <v>173.46304849884527</v>
      </c>
      <c r="I10" s="29">
        <f t="shared" si="2"/>
        <v>57.821016166281751</v>
      </c>
      <c r="J10" s="22"/>
      <c r="K10" s="31" t="str">
        <f>IF(J10="","— enter price",IF(J10&gt;=H10,"✅ Viable",IF((J10-B10-(Inputs!B11/4.33/Inputs!B8*C10))/IF(C10=0,0.001,C10)&gt;=Inputs!B4,"✅ Viable","⚠️ Below wage target")))</f>
        <v>— enter price</v>
      </c>
    </row>
    <row r="11" spans="1:11" x14ac:dyDescent="0.35">
      <c r="A11" s="32" t="str">
        <f>Services!A11</f>
        <v>QB Statement Upload — Paper</v>
      </c>
      <c r="B11" s="33">
        <f>Services!D11</f>
        <v>0</v>
      </c>
      <c r="C11" s="34">
        <f>Services!E11</f>
        <v>5</v>
      </c>
      <c r="D11" s="35">
        <f>IF(Services!F11&lt;&gt;"",Services!F11,Inputs!B4)</f>
        <v>35</v>
      </c>
      <c r="E11" s="33">
        <f t="shared" si="0"/>
        <v>175</v>
      </c>
      <c r="F11" s="33">
        <f>E11+B11+(Inputs!B11/4.33/Inputs!B8*C11)</f>
        <v>192.73672055427252</v>
      </c>
      <c r="G11" s="36">
        <f>IF(Services!G11&lt;&gt;"",Services!G11,Inputs!B7)</f>
        <v>1.5</v>
      </c>
      <c r="H11" s="33">
        <f t="shared" si="1"/>
        <v>289.10508083140877</v>
      </c>
      <c r="I11" s="33">
        <f t="shared" si="2"/>
        <v>96.368360277136247</v>
      </c>
      <c r="J11" s="22"/>
      <c r="K11" s="37" t="str">
        <f>IF(J11="","— enter price",IF(J11&gt;=H11,"✅ Viable",IF((J11-B11-(Inputs!B11/4.33/Inputs!B8*C11))/IF(C11=0,0.001,C11)&gt;=Inputs!B4,"✅ Viable","⚠️ Below wage target")))</f>
        <v>— enter price</v>
      </c>
    </row>
    <row r="12" spans="1:11" x14ac:dyDescent="0.35">
      <c r="A12" s="28" t="str">
        <f>Services!A12</f>
        <v>Books Monthly Review</v>
      </c>
      <c r="B12" s="29">
        <f>Services!D12</f>
        <v>0</v>
      </c>
      <c r="C12" s="30">
        <f>Services!E12</f>
        <v>3</v>
      </c>
      <c r="D12" s="13">
        <f>IF(Services!F12&lt;&gt;"",Services!F12,Inputs!B4)</f>
        <v>35</v>
      </c>
      <c r="E12" s="29">
        <f t="shared" si="0"/>
        <v>105</v>
      </c>
      <c r="F12" s="29">
        <f>E12+B12+(Inputs!B11/4.33/Inputs!B8*C12)</f>
        <v>115.64203233256352</v>
      </c>
      <c r="G12" s="11">
        <f>IF(Services!G12&lt;&gt;"",Services!G12,Inputs!B7)</f>
        <v>1.5</v>
      </c>
      <c r="H12" s="29">
        <f t="shared" si="1"/>
        <v>173.46304849884527</v>
      </c>
      <c r="I12" s="29">
        <f t="shared" si="2"/>
        <v>57.821016166281751</v>
      </c>
      <c r="J12" s="22"/>
      <c r="K12" s="31" t="str">
        <f>IF(J12="","— enter price",IF(J12&gt;=H12,"✅ Viable",IF((J12-B12-(Inputs!B11/4.33/Inputs!B8*C12))/IF(C12=0,0.001,C12)&gt;=Inputs!B4,"✅ Viable","⚠️ Below wage target")))</f>
        <v>— enter price</v>
      </c>
    </row>
    <row r="13" spans="1:11" x14ac:dyDescent="0.35">
      <c r="A13" s="32" t="str">
        <f>Services!A13</f>
        <v>Payroll Monthly Processing</v>
      </c>
      <c r="B13" s="33">
        <f>Services!D13</f>
        <v>0</v>
      </c>
      <c r="C13" s="34">
        <f>Services!E13</f>
        <v>1.5</v>
      </c>
      <c r="D13" s="35">
        <f>IF(Services!F13&lt;&gt;"",Services!F13,Inputs!B4)</f>
        <v>35</v>
      </c>
      <c r="E13" s="33">
        <f t="shared" si="0"/>
        <v>52.5</v>
      </c>
      <c r="F13" s="33">
        <f>E13+B13+(Inputs!B11/4.33/Inputs!B8*C13)</f>
        <v>57.821016166281758</v>
      </c>
      <c r="G13" s="36">
        <f>IF(Services!G13&lt;&gt;"",Services!G13,Inputs!B7)</f>
        <v>1.5</v>
      </c>
      <c r="H13" s="33">
        <f t="shared" si="1"/>
        <v>86.731524249422634</v>
      </c>
      <c r="I13" s="33">
        <f t="shared" si="2"/>
        <v>28.910508083140876</v>
      </c>
      <c r="J13" s="22"/>
      <c r="K13" s="37" t="str">
        <f>IF(J13="","— enter price",IF(J13&gt;=H13,"✅ Viable",IF((J13-B13-(Inputs!B11/4.33/Inputs!B8*C13))/IF(C13=0,0.001,C13)&gt;=Inputs!B4,"✅ Viable","⚠️ Below wage target")))</f>
        <v>— enter price</v>
      </c>
    </row>
    <row r="14" spans="1:11" x14ac:dyDescent="0.35">
      <c r="A14" s="28" t="str">
        <f>Services!A14</f>
        <v>Tax Category Audit</v>
      </c>
      <c r="B14" s="29">
        <f>Services!D14</f>
        <v>0</v>
      </c>
      <c r="C14" s="30">
        <f>Services!E14</f>
        <v>2</v>
      </c>
      <c r="D14" s="13">
        <f>IF(Services!F14&lt;&gt;"",Services!F14,Inputs!B4)</f>
        <v>35</v>
      </c>
      <c r="E14" s="29">
        <f t="shared" si="0"/>
        <v>70</v>
      </c>
      <c r="F14" s="29">
        <f>E14+B14+(Inputs!B11/4.33/Inputs!B8*C14)</f>
        <v>77.094688221709006</v>
      </c>
      <c r="G14" s="11">
        <f>IF(Services!G14&lt;&gt;"",Services!G14,Inputs!B7)</f>
        <v>1.5</v>
      </c>
      <c r="H14" s="29">
        <f t="shared" si="1"/>
        <v>115.6420323325635</v>
      </c>
      <c r="I14" s="29">
        <f t="shared" si="2"/>
        <v>38.547344110854496</v>
      </c>
      <c r="J14" s="22"/>
      <c r="K14" s="31" t="str">
        <f>IF(J14="","— enter price",IF(J14&gt;=H14,"✅ Viable",IF((J14-B14-(Inputs!B11/4.33/Inputs!B8*C14))/IF(C14=0,0.001,C14)&gt;=Inputs!B4,"✅ Viable","⚠️ Below wage target")))</f>
        <v>— enter price</v>
      </c>
    </row>
    <row r="15" spans="1:11" x14ac:dyDescent="0.35">
      <c r="A15" s="32" t="str">
        <f>Services!A15</f>
        <v>Business/Personal Separation Setup</v>
      </c>
      <c r="B15" s="33">
        <f>Services!D15</f>
        <v>0</v>
      </c>
      <c r="C15" s="34">
        <f>Services!E15</f>
        <v>3</v>
      </c>
      <c r="D15" s="35">
        <f>IF(Services!F15&lt;&gt;"",Services!F15,Inputs!B4)</f>
        <v>35</v>
      </c>
      <c r="E15" s="33">
        <f t="shared" si="0"/>
        <v>105</v>
      </c>
      <c r="F15" s="33">
        <f>E15+B15+(Inputs!B11/4.33/Inputs!B8*C15)</f>
        <v>115.64203233256352</v>
      </c>
      <c r="G15" s="36">
        <f>IF(Services!G15&lt;&gt;"",Services!G15,Inputs!B7)</f>
        <v>1.5</v>
      </c>
      <c r="H15" s="33">
        <f t="shared" si="1"/>
        <v>173.46304849884527</v>
      </c>
      <c r="I15" s="33">
        <f t="shared" si="2"/>
        <v>57.821016166281751</v>
      </c>
      <c r="J15" s="22"/>
      <c r="K15" s="37" t="str">
        <f>IF(J15="","— enter price",IF(J15&gt;=H15,"✅ Viable",IF((J15-B15-(Inputs!B11/4.33/Inputs!B8*C15))/IF(C15=0,0.001,C15)&gt;=Inputs!B4,"✅ Viable","⚠️ Below wage target")))</f>
        <v>— enter price</v>
      </c>
    </row>
    <row r="16" spans="1:11" x14ac:dyDescent="0.35">
      <c r="A16" s="28" t="str">
        <f>Services!A16</f>
        <v>Year-End Summary Package</v>
      </c>
      <c r="B16" s="29">
        <f>Services!D16</f>
        <v>0</v>
      </c>
      <c r="C16" s="30">
        <f>Services!E16</f>
        <v>4</v>
      </c>
      <c r="D16" s="13">
        <f>IF(Services!F16&lt;&gt;"",Services!F16,Inputs!B4)</f>
        <v>35</v>
      </c>
      <c r="E16" s="29">
        <f t="shared" si="0"/>
        <v>140</v>
      </c>
      <c r="F16" s="29">
        <f>E16+B16+(Inputs!B11/4.33/Inputs!B8*C16)</f>
        <v>154.18937644341801</v>
      </c>
      <c r="G16" s="11">
        <f>IF(Services!G16&lt;&gt;"",Services!G16,Inputs!B7)</f>
        <v>1.5</v>
      </c>
      <c r="H16" s="29">
        <f t="shared" si="1"/>
        <v>231.284064665127</v>
      </c>
      <c r="I16" s="29">
        <f t="shared" si="2"/>
        <v>77.094688221708992</v>
      </c>
      <c r="J16" s="22"/>
      <c r="K16" s="31" t="str">
        <f>IF(J16="","— enter price",IF(J16&gt;=H16,"✅ Viable",IF((J16-B16-(Inputs!B11/4.33/Inputs!B8*C16))/IF(C16=0,0.001,C16)&gt;=Inputs!B4,"✅ Viable","⚠️ Below wage target")))</f>
        <v>— enter price</v>
      </c>
    </row>
    <row r="17" spans="1:11" x14ac:dyDescent="0.35">
      <c r="A17" s="32" t="str">
        <f>Services!A17</f>
        <v>Failure Mode Review</v>
      </c>
      <c r="B17" s="33">
        <f>Services!D17</f>
        <v>0</v>
      </c>
      <c r="C17" s="34">
        <f>Services!E17</f>
        <v>1.5</v>
      </c>
      <c r="D17" s="35">
        <f>IF(Services!F17&lt;&gt;"",Services!F17,Inputs!B4)</f>
        <v>35</v>
      </c>
      <c r="E17" s="33">
        <f t="shared" si="0"/>
        <v>52.5</v>
      </c>
      <c r="F17" s="33">
        <f>E17+B17+(Inputs!B11/4.33/Inputs!B8*C17)</f>
        <v>57.821016166281758</v>
      </c>
      <c r="G17" s="36">
        <f>IF(Services!G17&lt;&gt;"",Services!G17,Inputs!B7)</f>
        <v>1.5</v>
      </c>
      <c r="H17" s="33">
        <f t="shared" si="1"/>
        <v>86.731524249422634</v>
      </c>
      <c r="I17" s="33">
        <f t="shared" si="2"/>
        <v>28.910508083140876</v>
      </c>
      <c r="J17" s="22"/>
      <c r="K17" s="37" t="str">
        <f>IF(J17="","— enter price",IF(J17&gt;=H17,"✅ Viable",IF((J17-B17-(Inputs!B11/4.33/Inputs!B8*C17))/IF(C17=0,0.001,C17)&gt;=Inputs!B4,"✅ Viable","⚠️ Below wage target")))</f>
        <v>— enter price</v>
      </c>
    </row>
  </sheetData>
  <mergeCells count="2">
    <mergeCell ref="A1:K1"/>
    <mergeCell ref="A2:K2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</sheetPr>
  <dimension ref="A1:G30"/>
  <sheetViews>
    <sheetView showGridLines="0" zoomScaleNormal="100" workbookViewId="0">
      <selection activeCell="O11" sqref="O11"/>
    </sheetView>
  </sheetViews>
  <sheetFormatPr defaultColWidth="8.6328125" defaultRowHeight="14.5" x14ac:dyDescent="0.35"/>
  <cols>
    <col min="1" max="1" width="30.6328125" customWidth="1"/>
    <col min="2" max="2" width="7.08984375" bestFit="1" customWidth="1"/>
    <col min="3" max="3" width="13.90625" bestFit="1" customWidth="1"/>
    <col min="4" max="4" width="12.90625" bestFit="1" customWidth="1"/>
    <col min="5" max="5" width="9.26953125" bestFit="1" customWidth="1"/>
    <col min="6" max="6" width="9.6328125" bestFit="1" customWidth="1"/>
    <col min="7" max="7" width="10.453125" bestFit="1" customWidth="1"/>
  </cols>
  <sheetData>
    <row r="1" spans="1:7" ht="30" customHeight="1" x14ac:dyDescent="0.35">
      <c r="A1" s="4" t="s">
        <v>113</v>
      </c>
      <c r="B1" s="4"/>
      <c r="C1" s="4"/>
      <c r="D1" s="4"/>
      <c r="E1" s="4"/>
      <c r="F1" s="4"/>
      <c r="G1" s="4"/>
    </row>
    <row r="2" spans="1:7" x14ac:dyDescent="0.35">
      <c r="A2" s="3" t="s">
        <v>114</v>
      </c>
      <c r="B2" s="3"/>
      <c r="C2" s="3"/>
      <c r="D2" s="3"/>
      <c r="E2" s="3"/>
      <c r="F2" s="3"/>
      <c r="G2" s="3"/>
    </row>
    <row r="3" spans="1:7" ht="30" customHeight="1" x14ac:dyDescent="0.35">
      <c r="A3" s="19" t="s">
        <v>104</v>
      </c>
      <c r="B3" s="19" t="s">
        <v>115</v>
      </c>
      <c r="C3" s="19" t="s">
        <v>116</v>
      </c>
      <c r="D3" s="19" t="s">
        <v>117</v>
      </c>
      <c r="E3" s="19" t="s">
        <v>118</v>
      </c>
      <c r="F3" s="19" t="s">
        <v>119</v>
      </c>
      <c r="G3" s="19" t="s">
        <v>120</v>
      </c>
    </row>
    <row r="4" spans="1:7" x14ac:dyDescent="0.35">
      <c r="A4" s="28" t="str">
        <f>Services!A4</f>
        <v>QB Account Setup</v>
      </c>
      <c r="B4" s="12">
        <v>0</v>
      </c>
      <c r="C4" s="29">
        <f>IF(Pricing!J4&lt;&gt;"",Pricing!J4,Pricing!H4)</f>
        <v>144.55254041570439</v>
      </c>
      <c r="D4" s="29">
        <f t="shared" ref="D4:D17" si="0">B4*C4</f>
        <v>0</v>
      </c>
      <c r="E4" s="29">
        <f>B4*(C4-Pricing!F4)</f>
        <v>0</v>
      </c>
      <c r="F4" s="13" t="str">
        <f>IF(OR(B4=0,Pricing!C4=0),"—",(C4-Pricing!B4-(Inputs!B11/4.33/Inputs!B8*Pricing!C4))/Pricing!C4)</f>
        <v>—</v>
      </c>
      <c r="G4" s="38" t="str">
        <f t="shared" ref="G4:G17" si="1">IF(D4=0,"—",D4/IF(D$19=0,1,D$19))</f>
        <v>—</v>
      </c>
    </row>
    <row r="5" spans="1:7" x14ac:dyDescent="0.35">
      <c r="A5" s="32" t="str">
        <f>Services!A5</f>
        <v>QB Payroll Setup</v>
      </c>
      <c r="B5" s="12">
        <v>0</v>
      </c>
      <c r="C5" s="33">
        <f>IF(Pricing!J5&lt;&gt;"",Pricing!J5,Pricing!H5)</f>
        <v>86.731524249422634</v>
      </c>
      <c r="D5" s="33">
        <f t="shared" si="0"/>
        <v>0</v>
      </c>
      <c r="E5" s="33">
        <f>B5*(C5-Pricing!F5)</f>
        <v>0</v>
      </c>
      <c r="F5" s="35" t="str">
        <f>IF(OR(B5=0,Pricing!C5=0),"—",(C5-Pricing!B5-(Inputs!B11/4.33/Inputs!B8*Pricing!C5))/Pricing!C5)</f>
        <v>—</v>
      </c>
      <c r="G5" s="39" t="str">
        <f t="shared" si="1"/>
        <v>—</v>
      </c>
    </row>
    <row r="6" spans="1:7" x14ac:dyDescent="0.35">
      <c r="A6" s="28" t="str">
        <f>Services!A6</f>
        <v>QB Intro + Chart of Equity</v>
      </c>
      <c r="B6" s="12">
        <v>0</v>
      </c>
      <c r="C6" s="29">
        <f>IF(Pricing!J6&lt;&gt;"",Pricing!J6,Pricing!H6)</f>
        <v>115.6420323325635</v>
      </c>
      <c r="D6" s="29">
        <f t="shared" si="0"/>
        <v>0</v>
      </c>
      <c r="E6" s="29">
        <f>B6*(C6-Pricing!F6)</f>
        <v>0</v>
      </c>
      <c r="F6" s="13" t="str">
        <f>IF(OR(B6=0,Pricing!C6=0),"—",(C6-Pricing!B6-(Inputs!B11/4.33/Inputs!B8*Pricing!C6))/Pricing!C6)</f>
        <v>—</v>
      </c>
      <c r="G6" s="38" t="str">
        <f t="shared" si="1"/>
        <v>—</v>
      </c>
    </row>
    <row r="7" spans="1:7" x14ac:dyDescent="0.35">
      <c r="A7" s="32" t="str">
        <f>Services!A7</f>
        <v>Document Pick-Up</v>
      </c>
      <c r="B7" s="12">
        <v>0</v>
      </c>
      <c r="C7" s="33">
        <f>IF(Pricing!J7&lt;&gt;"",Pricing!J7,Pricing!H7)</f>
        <v>28.910508083140876</v>
      </c>
      <c r="D7" s="33">
        <f t="shared" si="0"/>
        <v>0</v>
      </c>
      <c r="E7" s="33">
        <f>B7*(C7-Pricing!F7)</f>
        <v>0</v>
      </c>
      <c r="F7" s="35" t="str">
        <f>IF(OR(B7=0,Pricing!C7=0),"—",(C7-Pricing!B7-(Inputs!B11/4.33/Inputs!B8*Pricing!C7))/Pricing!C7)</f>
        <v>—</v>
      </c>
      <c r="G7" s="39" t="str">
        <f t="shared" si="1"/>
        <v>—</v>
      </c>
    </row>
    <row r="8" spans="1:7" x14ac:dyDescent="0.35">
      <c r="A8" s="28" t="str">
        <f>Services!A8</f>
        <v>Document Scanning</v>
      </c>
      <c r="B8" s="12">
        <v>0</v>
      </c>
      <c r="C8" s="29">
        <f>IF(Pricing!J8&lt;&gt;"",Pricing!J8,Pricing!H8)</f>
        <v>1.1564203233256354</v>
      </c>
      <c r="D8" s="29">
        <f t="shared" si="0"/>
        <v>0</v>
      </c>
      <c r="E8" s="29">
        <f>B8*(C8-Pricing!F8)</f>
        <v>0</v>
      </c>
      <c r="F8" s="13" t="str">
        <f>IF(OR(B8=0,Pricing!C8=0),"—",(C8-Pricing!B8-(Inputs!B11/4.33/Inputs!B8*Pricing!C8))/Pricing!C8)</f>
        <v>—</v>
      </c>
      <c r="G8" s="38" t="str">
        <f t="shared" si="1"/>
        <v>—</v>
      </c>
    </row>
    <row r="9" spans="1:7" x14ac:dyDescent="0.35">
      <c r="A9" s="32" t="str">
        <f>Services!A9</f>
        <v>QB Rule Setup</v>
      </c>
      <c r="B9" s="12">
        <v>0</v>
      </c>
      <c r="C9" s="33">
        <f>IF(Pricing!J9&lt;&gt;"",Pricing!J9,Pricing!H9)</f>
        <v>5.7821016166281751</v>
      </c>
      <c r="D9" s="33">
        <f t="shared" si="0"/>
        <v>0</v>
      </c>
      <c r="E9" s="33">
        <f>B9*(C9-Pricing!F9)</f>
        <v>0</v>
      </c>
      <c r="F9" s="35" t="str">
        <f>IF(OR(B9=0,Pricing!C9=0),"—",(C9-Pricing!B9-(Inputs!B11/4.33/Inputs!B8*Pricing!C9))/Pricing!C9)</f>
        <v>—</v>
      </c>
      <c r="G9" s="39" t="str">
        <f t="shared" si="1"/>
        <v>—</v>
      </c>
    </row>
    <row r="10" spans="1:7" x14ac:dyDescent="0.35">
      <c r="A10" s="28" t="str">
        <f>Services!A10</f>
        <v>QB Statement Upload — Digital</v>
      </c>
      <c r="B10" s="12">
        <v>0</v>
      </c>
      <c r="C10" s="29">
        <f>IF(Pricing!J10&lt;&gt;"",Pricing!J10,Pricing!H10)</f>
        <v>173.46304849884527</v>
      </c>
      <c r="D10" s="29">
        <f t="shared" si="0"/>
        <v>0</v>
      </c>
      <c r="E10" s="29">
        <f>B10*(C10-Pricing!F10)</f>
        <v>0</v>
      </c>
      <c r="F10" s="13" t="str">
        <f>IF(OR(B10=0,Pricing!C10=0),"—",(C10-Pricing!B10-(Inputs!B11/4.33/Inputs!B8*Pricing!C10))/Pricing!C10)</f>
        <v>—</v>
      </c>
      <c r="G10" s="38" t="str">
        <f t="shared" si="1"/>
        <v>—</v>
      </c>
    </row>
    <row r="11" spans="1:7" x14ac:dyDescent="0.35">
      <c r="A11" s="32" t="str">
        <f>Services!A11</f>
        <v>QB Statement Upload — Paper</v>
      </c>
      <c r="B11" s="12">
        <v>0</v>
      </c>
      <c r="C11" s="33">
        <f>IF(Pricing!J11&lt;&gt;"",Pricing!J11,Pricing!H11)</f>
        <v>289.10508083140877</v>
      </c>
      <c r="D11" s="33">
        <f t="shared" si="0"/>
        <v>0</v>
      </c>
      <c r="E11" s="33">
        <f>B11*(C11-Pricing!F11)</f>
        <v>0</v>
      </c>
      <c r="F11" s="35" t="str">
        <f>IF(OR(B11=0,Pricing!C11=0),"—",(C11-Pricing!B11-(Inputs!B11/4.33/Inputs!B8*Pricing!C11))/Pricing!C11)</f>
        <v>—</v>
      </c>
      <c r="G11" s="39" t="str">
        <f t="shared" si="1"/>
        <v>—</v>
      </c>
    </row>
    <row r="12" spans="1:7" x14ac:dyDescent="0.35">
      <c r="A12" s="28" t="str">
        <f>Services!A12</f>
        <v>Books Monthly Review</v>
      </c>
      <c r="B12" s="12">
        <v>0</v>
      </c>
      <c r="C12" s="29">
        <f>IF(Pricing!J12&lt;&gt;"",Pricing!J12,Pricing!H12)</f>
        <v>173.46304849884527</v>
      </c>
      <c r="D12" s="29">
        <f t="shared" si="0"/>
        <v>0</v>
      </c>
      <c r="E12" s="29">
        <f>B12*(C12-Pricing!F12)</f>
        <v>0</v>
      </c>
      <c r="F12" s="13" t="str">
        <f>IF(OR(B12=0,Pricing!C12=0),"—",(C12-Pricing!B12-(Inputs!B11/4.33/Inputs!B8*Pricing!C12))/Pricing!C12)</f>
        <v>—</v>
      </c>
      <c r="G12" s="38" t="str">
        <f t="shared" si="1"/>
        <v>—</v>
      </c>
    </row>
    <row r="13" spans="1:7" x14ac:dyDescent="0.35">
      <c r="A13" s="32" t="str">
        <f>Services!A13</f>
        <v>Payroll Monthly Processing</v>
      </c>
      <c r="B13" s="12">
        <v>0</v>
      </c>
      <c r="C13" s="33">
        <f>IF(Pricing!J13&lt;&gt;"",Pricing!J13,Pricing!H13)</f>
        <v>86.731524249422634</v>
      </c>
      <c r="D13" s="33">
        <f t="shared" si="0"/>
        <v>0</v>
      </c>
      <c r="E13" s="33">
        <f>B13*(C13-Pricing!F13)</f>
        <v>0</v>
      </c>
      <c r="F13" s="35" t="str">
        <f>IF(OR(B13=0,Pricing!C13=0),"—",(C13-Pricing!B13-(Inputs!B11/4.33/Inputs!B8*Pricing!C13))/Pricing!C13)</f>
        <v>—</v>
      </c>
      <c r="G13" s="39" t="str">
        <f t="shared" si="1"/>
        <v>—</v>
      </c>
    </row>
    <row r="14" spans="1:7" x14ac:dyDescent="0.35">
      <c r="A14" s="28" t="str">
        <f>Services!A14</f>
        <v>Tax Category Audit</v>
      </c>
      <c r="B14" s="12">
        <v>0</v>
      </c>
      <c r="C14" s="29">
        <f>IF(Pricing!J14&lt;&gt;"",Pricing!J14,Pricing!H14)</f>
        <v>115.6420323325635</v>
      </c>
      <c r="D14" s="29">
        <f t="shared" si="0"/>
        <v>0</v>
      </c>
      <c r="E14" s="29">
        <f>B14*(C14-Pricing!F14)</f>
        <v>0</v>
      </c>
      <c r="F14" s="13" t="str">
        <f>IF(OR(B14=0,Pricing!C14=0),"—",(C14-Pricing!B14-(Inputs!B11/4.33/Inputs!B8*Pricing!C14))/Pricing!C14)</f>
        <v>—</v>
      </c>
      <c r="G14" s="38" t="str">
        <f t="shared" si="1"/>
        <v>—</v>
      </c>
    </row>
    <row r="15" spans="1:7" x14ac:dyDescent="0.35">
      <c r="A15" s="32" t="str">
        <f>Services!A15</f>
        <v>Business/Personal Separation Setup</v>
      </c>
      <c r="B15" s="12">
        <v>0</v>
      </c>
      <c r="C15" s="33">
        <f>IF(Pricing!J15&lt;&gt;"",Pricing!J15,Pricing!H15)</f>
        <v>173.46304849884527</v>
      </c>
      <c r="D15" s="33">
        <f t="shared" si="0"/>
        <v>0</v>
      </c>
      <c r="E15" s="33">
        <f>B15*(C15-Pricing!F15)</f>
        <v>0</v>
      </c>
      <c r="F15" s="35" t="str">
        <f>IF(OR(B15=0,Pricing!C15=0),"—",(C15-Pricing!B15-(Inputs!B11/4.33/Inputs!B8*Pricing!C15))/Pricing!C15)</f>
        <v>—</v>
      </c>
      <c r="G15" s="39" t="str">
        <f t="shared" si="1"/>
        <v>—</v>
      </c>
    </row>
    <row r="16" spans="1:7" x14ac:dyDescent="0.35">
      <c r="A16" s="28" t="str">
        <f>Services!A16</f>
        <v>Year-End Summary Package</v>
      </c>
      <c r="B16" s="12">
        <v>0</v>
      </c>
      <c r="C16" s="29">
        <f>IF(Pricing!J16&lt;&gt;"",Pricing!J16,Pricing!H16)</f>
        <v>231.284064665127</v>
      </c>
      <c r="D16" s="29">
        <f t="shared" si="0"/>
        <v>0</v>
      </c>
      <c r="E16" s="29">
        <f>B16*(C16-Pricing!F16)</f>
        <v>0</v>
      </c>
      <c r="F16" s="13" t="str">
        <f>IF(OR(B16=0,Pricing!C16=0),"—",(C16-Pricing!B16-(Inputs!B11/4.33/Inputs!B8*Pricing!C16))/Pricing!C16)</f>
        <v>—</v>
      </c>
      <c r="G16" s="38" t="str">
        <f t="shared" si="1"/>
        <v>—</v>
      </c>
    </row>
    <row r="17" spans="1:7" x14ac:dyDescent="0.35">
      <c r="A17" s="32" t="str">
        <f>Services!A17</f>
        <v>Failure Mode Review</v>
      </c>
      <c r="B17" s="12">
        <v>0</v>
      </c>
      <c r="C17" s="33">
        <f>IF(Pricing!J17&lt;&gt;"",Pricing!J17,Pricing!H17)</f>
        <v>86.731524249422634</v>
      </c>
      <c r="D17" s="33">
        <f t="shared" si="0"/>
        <v>0</v>
      </c>
      <c r="E17" s="33">
        <f>B17*(C17-Pricing!F17)</f>
        <v>0</v>
      </c>
      <c r="F17" s="35" t="str">
        <f>IF(OR(B17=0,Pricing!C17=0),"—",(C17-Pricing!B17-(Inputs!B11/4.33/Inputs!B8*Pricing!C17))/Pricing!C17)</f>
        <v>—</v>
      </c>
      <c r="G17" s="39" t="str">
        <f t="shared" si="1"/>
        <v>—</v>
      </c>
    </row>
    <row r="19" spans="1:7" x14ac:dyDescent="0.35">
      <c r="A19" s="40" t="s">
        <v>121</v>
      </c>
      <c r="D19" s="41">
        <f>SUM(D4:D18)</f>
        <v>0</v>
      </c>
    </row>
    <row r="20" spans="1:7" x14ac:dyDescent="0.35">
      <c r="A20" s="42" t="s">
        <v>122</v>
      </c>
      <c r="E20" s="29">
        <f>SUM(E4:E18)</f>
        <v>0</v>
      </c>
    </row>
    <row r="21" spans="1:7" x14ac:dyDescent="0.35">
      <c r="A21" s="42" t="s">
        <v>123</v>
      </c>
      <c r="E21" s="29">
        <f>E20*4.33</f>
        <v>0</v>
      </c>
    </row>
    <row r="23" spans="1:7" x14ac:dyDescent="0.35">
      <c r="A23" s="43" t="s">
        <v>124</v>
      </c>
      <c r="D23" s="44">
        <f>Inputs!B9</f>
        <v>1000</v>
      </c>
    </row>
    <row r="24" spans="1:7" x14ac:dyDescent="0.35">
      <c r="A24" s="43" t="s">
        <v>125</v>
      </c>
      <c r="D24" s="44">
        <f>D19-D23</f>
        <v>-1000</v>
      </c>
    </row>
    <row r="26" spans="1:7" x14ac:dyDescent="0.35">
      <c r="A26" s="6" t="s">
        <v>126</v>
      </c>
      <c r="B26" s="45">
        <f>SUMPRODUCT(B4:B18,Pricing!C4:C18)</f>
        <v>0</v>
      </c>
    </row>
    <row r="27" spans="1:7" x14ac:dyDescent="0.35">
      <c r="A27" s="6" t="s">
        <v>127</v>
      </c>
      <c r="B27" s="46">
        <f>Inputs!B8</f>
        <v>25</v>
      </c>
    </row>
    <row r="29" spans="1:7" x14ac:dyDescent="0.35">
      <c r="A29" s="47" t="s">
        <v>128</v>
      </c>
      <c r="D29" s="48">
        <f>E21*Inputs!B14</f>
        <v>0</v>
      </c>
    </row>
    <row r="30" spans="1:7" x14ac:dyDescent="0.35">
      <c r="A30" s="49" t="s">
        <v>129</v>
      </c>
      <c r="E30" s="50">
        <f>E21-D29</f>
        <v>0</v>
      </c>
    </row>
  </sheetData>
  <mergeCells count="2">
    <mergeCell ref="A1:G1"/>
    <mergeCell ref="A2:G2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D45"/>
  <sheetViews>
    <sheetView showGridLines="0" tabSelected="1" topLeftCell="A14" zoomScaleNormal="100" workbookViewId="0">
      <selection activeCell="H43" sqref="H43"/>
    </sheetView>
  </sheetViews>
  <sheetFormatPr defaultColWidth="8.6328125" defaultRowHeight="14.5" x14ac:dyDescent="0.35"/>
  <cols>
    <col min="1" max="1" width="37.6328125" bestFit="1" customWidth="1"/>
    <col min="2" max="2" width="12.6328125" bestFit="1" customWidth="1"/>
    <col min="3" max="3" width="10.90625" bestFit="1" customWidth="1"/>
    <col min="4" max="4" width="20" customWidth="1"/>
  </cols>
  <sheetData>
    <row r="1" spans="1:4" ht="30" customHeight="1" x14ac:dyDescent="0.35">
      <c r="A1" s="4" t="s">
        <v>130</v>
      </c>
      <c r="B1" s="4"/>
      <c r="C1" s="4"/>
      <c r="D1" s="4"/>
    </row>
    <row r="2" spans="1:4" x14ac:dyDescent="0.35">
      <c r="A2" s="3" t="s">
        <v>131</v>
      </c>
      <c r="B2" s="3"/>
      <c r="C2" s="3"/>
      <c r="D2" s="3"/>
    </row>
    <row r="3" spans="1:4" x14ac:dyDescent="0.35">
      <c r="A3" s="2" t="s">
        <v>132</v>
      </c>
      <c r="B3" s="2"/>
      <c r="C3" s="2"/>
      <c r="D3" s="2"/>
    </row>
    <row r="4" spans="1:4" x14ac:dyDescent="0.35">
      <c r="A4" s="28" t="s">
        <v>133</v>
      </c>
      <c r="B4" s="31" t="s">
        <v>74</v>
      </c>
      <c r="C4" s="51">
        <v>0.49</v>
      </c>
    </row>
    <row r="5" spans="1:4" x14ac:dyDescent="0.35">
      <c r="A5" s="32" t="s">
        <v>69</v>
      </c>
      <c r="B5" s="37" t="s">
        <v>63</v>
      </c>
      <c r="C5" s="52">
        <v>34.99</v>
      </c>
    </row>
    <row r="6" spans="1:4" x14ac:dyDescent="0.35">
      <c r="A6" s="28" t="s">
        <v>61</v>
      </c>
      <c r="B6" s="31" t="s">
        <v>63</v>
      </c>
      <c r="C6" s="51">
        <v>149.99</v>
      </c>
    </row>
    <row r="7" spans="1:4" x14ac:dyDescent="0.35">
      <c r="A7" s="32" t="s">
        <v>65</v>
      </c>
      <c r="B7" s="37" t="s">
        <v>63</v>
      </c>
      <c r="C7" s="52">
        <v>49.99</v>
      </c>
    </row>
    <row r="8" spans="1:4" x14ac:dyDescent="0.35">
      <c r="A8" s="28" t="s">
        <v>134</v>
      </c>
      <c r="B8" s="31" t="s">
        <v>63</v>
      </c>
      <c r="C8" s="51">
        <v>74.989999999999995</v>
      </c>
    </row>
    <row r="9" spans="1:4" x14ac:dyDescent="0.35">
      <c r="A9" s="32" t="s">
        <v>135</v>
      </c>
      <c r="B9" s="37" t="s">
        <v>136</v>
      </c>
      <c r="C9" s="52">
        <v>799.99</v>
      </c>
    </row>
    <row r="10" spans="1:4" x14ac:dyDescent="0.35">
      <c r="A10" s="28" t="s">
        <v>137</v>
      </c>
      <c r="B10" s="31" t="s">
        <v>136</v>
      </c>
      <c r="C10" s="51">
        <v>999.99</v>
      </c>
    </row>
    <row r="11" spans="1:4" x14ac:dyDescent="0.35">
      <c r="A11" s="32" t="s">
        <v>76</v>
      </c>
      <c r="B11" s="37" t="s">
        <v>78</v>
      </c>
      <c r="C11" s="52">
        <v>2.99</v>
      </c>
    </row>
    <row r="12" spans="1:4" x14ac:dyDescent="0.35">
      <c r="A12" s="28" t="s">
        <v>86</v>
      </c>
      <c r="B12" s="31" t="s">
        <v>138</v>
      </c>
      <c r="C12" s="51">
        <v>49.99</v>
      </c>
    </row>
    <row r="13" spans="1:4" x14ac:dyDescent="0.35">
      <c r="A13" s="32" t="s">
        <v>90</v>
      </c>
      <c r="B13" s="37" t="s">
        <v>138</v>
      </c>
      <c r="C13" s="52">
        <v>29.99</v>
      </c>
    </row>
    <row r="14" spans="1:4" x14ac:dyDescent="0.35">
      <c r="A14" s="28" t="s">
        <v>92</v>
      </c>
      <c r="B14" s="31" t="s">
        <v>139</v>
      </c>
      <c r="C14" s="51">
        <v>149.99</v>
      </c>
    </row>
    <row r="15" spans="1:4" x14ac:dyDescent="0.35">
      <c r="A15" s="32" t="s">
        <v>97</v>
      </c>
      <c r="B15" s="37" t="s">
        <v>140</v>
      </c>
      <c r="C15" s="52">
        <v>299.99</v>
      </c>
    </row>
    <row r="18" spans="1:4" x14ac:dyDescent="0.35">
      <c r="A18" s="1" t="s">
        <v>141</v>
      </c>
      <c r="B18" s="1"/>
      <c r="C18" s="1"/>
      <c r="D18" s="1"/>
    </row>
    <row r="19" spans="1:4" x14ac:dyDescent="0.35">
      <c r="A19" s="7" t="s">
        <v>142</v>
      </c>
      <c r="B19" s="12">
        <v>4</v>
      </c>
      <c r="C19" s="53" t="s">
        <v>143</v>
      </c>
    </row>
    <row r="20" spans="1:4" x14ac:dyDescent="0.35">
      <c r="A20" s="7" t="s">
        <v>144</v>
      </c>
      <c r="B20" s="12">
        <v>2</v>
      </c>
      <c r="C20" s="53" t="s">
        <v>145</v>
      </c>
    </row>
    <row r="21" spans="1:4" x14ac:dyDescent="0.35">
      <c r="A21" s="7" t="s">
        <v>146</v>
      </c>
      <c r="B21" s="12">
        <v>1</v>
      </c>
      <c r="C21" s="53" t="s">
        <v>147</v>
      </c>
    </row>
    <row r="22" spans="1:4" x14ac:dyDescent="0.35">
      <c r="A22" s="7" t="s">
        <v>148</v>
      </c>
      <c r="B22" s="12">
        <v>0</v>
      </c>
      <c r="C22" s="53" t="s">
        <v>149</v>
      </c>
    </row>
    <row r="23" spans="1:4" x14ac:dyDescent="0.35">
      <c r="A23" s="7" t="s">
        <v>150</v>
      </c>
      <c r="B23" s="12">
        <v>1</v>
      </c>
      <c r="C23" s="53" t="s">
        <v>147</v>
      </c>
    </row>
    <row r="24" spans="1:4" x14ac:dyDescent="0.35">
      <c r="A24" s="7" t="s">
        <v>151</v>
      </c>
      <c r="B24" s="12">
        <v>0</v>
      </c>
      <c r="C24" s="53" t="s">
        <v>147</v>
      </c>
    </row>
    <row r="25" spans="1:4" x14ac:dyDescent="0.35">
      <c r="A25" s="7" t="s">
        <v>152</v>
      </c>
      <c r="B25" s="12">
        <v>1</v>
      </c>
      <c r="C25" s="53" t="s">
        <v>147</v>
      </c>
    </row>
    <row r="26" spans="1:4" x14ac:dyDescent="0.35">
      <c r="A26" s="7" t="s">
        <v>153</v>
      </c>
      <c r="B26" s="12">
        <v>100</v>
      </c>
      <c r="C26" s="53" t="s">
        <v>154</v>
      </c>
    </row>
    <row r="27" spans="1:4" x14ac:dyDescent="0.35">
      <c r="A27" s="7" t="s">
        <v>155</v>
      </c>
      <c r="B27" s="12">
        <v>12</v>
      </c>
      <c r="C27" s="53" t="s">
        <v>156</v>
      </c>
    </row>
    <row r="28" spans="1:4" x14ac:dyDescent="0.35">
      <c r="A28" s="7" t="s">
        <v>157</v>
      </c>
      <c r="B28" s="12">
        <v>0</v>
      </c>
      <c r="C28" s="53" t="s">
        <v>156</v>
      </c>
    </row>
    <row r="29" spans="1:4" x14ac:dyDescent="0.35">
      <c r="A29" s="7" t="s">
        <v>158</v>
      </c>
      <c r="B29" s="12">
        <v>0</v>
      </c>
      <c r="C29" s="53" t="s">
        <v>159</v>
      </c>
    </row>
    <row r="30" spans="1:4" x14ac:dyDescent="0.35">
      <c r="A30" s="7" t="s">
        <v>160</v>
      </c>
      <c r="B30" s="12">
        <v>0</v>
      </c>
      <c r="C30" s="53" t="s">
        <v>147</v>
      </c>
    </row>
    <row r="31" spans="1:4" x14ac:dyDescent="0.35">
      <c r="A31" s="7" t="s">
        <v>161</v>
      </c>
      <c r="B31" s="12">
        <v>1</v>
      </c>
      <c r="C31" s="53" t="s">
        <v>147</v>
      </c>
    </row>
    <row r="33" spans="1:4" x14ac:dyDescent="0.35">
      <c r="A33" s="1" t="s">
        <v>162</v>
      </c>
      <c r="B33" s="1"/>
      <c r="C33" s="1"/>
      <c r="D33" s="1"/>
    </row>
    <row r="34" spans="1:4" x14ac:dyDescent="0.35">
      <c r="A34" s="7" t="s">
        <v>69</v>
      </c>
      <c r="C34" s="29">
        <f>B21*C4</f>
        <v>0.49</v>
      </c>
    </row>
    <row r="35" spans="1:4" x14ac:dyDescent="0.35">
      <c r="A35" s="7" t="s">
        <v>61</v>
      </c>
      <c r="C35" s="29">
        <f>B23*C6</f>
        <v>149.99</v>
      </c>
    </row>
    <row r="36" spans="1:4" x14ac:dyDescent="0.35">
      <c r="A36" s="7" t="s">
        <v>65</v>
      </c>
      <c r="C36" s="29">
        <f>B24*C7</f>
        <v>0</v>
      </c>
    </row>
    <row r="37" spans="1:4" x14ac:dyDescent="0.35">
      <c r="A37" s="7" t="s">
        <v>134</v>
      </c>
      <c r="C37" s="29">
        <f>B25*C8</f>
        <v>74.989999999999995</v>
      </c>
    </row>
    <row r="38" spans="1:4" x14ac:dyDescent="0.35">
      <c r="A38" s="7" t="s">
        <v>163</v>
      </c>
      <c r="C38" s="29">
        <f>B19*B20*IF(B22=0,C9,C10)</f>
        <v>6399.92</v>
      </c>
    </row>
    <row r="39" spans="1:4" x14ac:dyDescent="0.35">
      <c r="A39" s="7" t="s">
        <v>76</v>
      </c>
      <c r="C39" s="29">
        <f>B26*C11</f>
        <v>299</v>
      </c>
    </row>
    <row r="40" spans="1:4" x14ac:dyDescent="0.35">
      <c r="A40" s="7" t="s">
        <v>86</v>
      </c>
      <c r="C40" s="29">
        <f>B27*C12</f>
        <v>599.88</v>
      </c>
    </row>
    <row r="41" spans="1:4" x14ac:dyDescent="0.35">
      <c r="A41" s="7" t="s">
        <v>90</v>
      </c>
      <c r="C41" s="29">
        <f>B28*C13</f>
        <v>0</v>
      </c>
    </row>
    <row r="42" spans="1:4" x14ac:dyDescent="0.35">
      <c r="A42" s="7" t="s">
        <v>133</v>
      </c>
      <c r="C42" s="29">
        <f>B29*C4</f>
        <v>0</v>
      </c>
    </row>
    <row r="43" spans="1:4" x14ac:dyDescent="0.35">
      <c r="A43" s="7" t="s">
        <v>92</v>
      </c>
      <c r="C43" s="29">
        <f>B30*C14</f>
        <v>0</v>
      </c>
    </row>
    <row r="44" spans="1:4" x14ac:dyDescent="0.35">
      <c r="A44" s="7" t="s">
        <v>97</v>
      </c>
      <c r="C44" s="29">
        <f>B31*C15</f>
        <v>299.99</v>
      </c>
    </row>
    <row r="45" spans="1:4" ht="15.5" x14ac:dyDescent="0.35">
      <c r="A45" s="54" t="s">
        <v>164</v>
      </c>
      <c r="C45" s="55">
        <f>SUM(C34:C44)</f>
        <v>7824.26</v>
      </c>
    </row>
  </sheetData>
  <mergeCells count="5">
    <mergeCell ref="A1:D1"/>
    <mergeCell ref="A2:D2"/>
    <mergeCell ref="A3:D3"/>
    <mergeCell ref="A18:D18"/>
    <mergeCell ref="A33:D33"/>
  </mergeCell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249977111117893"/>
  </sheetPr>
  <dimension ref="A1:B13"/>
  <sheetViews>
    <sheetView showGridLines="0" zoomScaleNormal="100" workbookViewId="0">
      <selection activeCell="F11" sqref="F11"/>
    </sheetView>
  </sheetViews>
  <sheetFormatPr defaultColWidth="8.6328125" defaultRowHeight="14.5" x14ac:dyDescent="0.35"/>
  <cols>
    <col min="1" max="1" width="30" customWidth="1"/>
    <col min="2" max="2" width="65" customWidth="1"/>
  </cols>
  <sheetData>
    <row r="1" spans="1:2" ht="30" customHeight="1" x14ac:dyDescent="0.35">
      <c r="A1" s="4" t="s">
        <v>165</v>
      </c>
      <c r="B1" s="4"/>
    </row>
    <row r="3" spans="1:2" ht="34.5" customHeight="1" x14ac:dyDescent="0.35">
      <c r="A3" s="42" t="s">
        <v>166</v>
      </c>
      <c r="B3" s="56" t="s">
        <v>167</v>
      </c>
    </row>
    <row r="4" spans="1:2" ht="34.5" customHeight="1" x14ac:dyDescent="0.35">
      <c r="A4" s="57" t="s">
        <v>168</v>
      </c>
      <c r="B4" s="58" t="s">
        <v>169</v>
      </c>
    </row>
    <row r="5" spans="1:2" ht="34.5" customHeight="1" x14ac:dyDescent="0.35">
      <c r="A5" s="42" t="s">
        <v>170</v>
      </c>
      <c r="B5" s="56" t="s">
        <v>171</v>
      </c>
    </row>
    <row r="6" spans="1:2" ht="34.5" customHeight="1" x14ac:dyDescent="0.35">
      <c r="A6" s="57" t="s">
        <v>172</v>
      </c>
      <c r="B6" s="58" t="s">
        <v>173</v>
      </c>
    </row>
    <row r="7" spans="1:2" ht="34.5" customHeight="1" x14ac:dyDescent="0.35">
      <c r="A7" s="42" t="s">
        <v>174</v>
      </c>
      <c r="B7" s="56" t="s">
        <v>175</v>
      </c>
    </row>
    <row r="8" spans="1:2" ht="34.5" customHeight="1" x14ac:dyDescent="0.35">
      <c r="A8" s="57" t="s">
        <v>176</v>
      </c>
      <c r="B8" s="58" t="s">
        <v>177</v>
      </c>
    </row>
    <row r="9" spans="1:2" ht="34.5" customHeight="1" x14ac:dyDescent="0.35">
      <c r="A9" s="42" t="s">
        <v>178</v>
      </c>
      <c r="B9" s="56" t="s">
        <v>179</v>
      </c>
    </row>
    <row r="10" spans="1:2" ht="34.5" customHeight="1" x14ac:dyDescent="0.35">
      <c r="A10" s="57" t="s">
        <v>180</v>
      </c>
      <c r="B10" s="58" t="s">
        <v>181</v>
      </c>
    </row>
    <row r="11" spans="1:2" ht="34.5" customHeight="1" x14ac:dyDescent="0.35">
      <c r="A11" s="42" t="s">
        <v>182</v>
      </c>
      <c r="B11" s="56" t="s">
        <v>183</v>
      </c>
    </row>
    <row r="12" spans="1:2" ht="34.5" customHeight="1" x14ac:dyDescent="0.35">
      <c r="A12" s="57" t="s">
        <v>184</v>
      </c>
      <c r="B12" s="58" t="s">
        <v>185</v>
      </c>
    </row>
    <row r="13" spans="1:2" ht="34.5" customHeight="1" x14ac:dyDescent="0.35">
      <c r="A13" s="42" t="s">
        <v>186</v>
      </c>
      <c r="B13" s="56" t="s">
        <v>187</v>
      </c>
    </row>
  </sheetData>
  <mergeCells count="1">
    <mergeCell ref="A1:B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Inputs</vt:lpstr>
      <vt:lpstr>Overhead</vt:lpstr>
      <vt:lpstr>Services</vt:lpstr>
      <vt:lpstr>Pricing</vt:lpstr>
      <vt:lpstr>Projections</vt:lpstr>
      <vt:lpstr>Client Calculator</vt:lpstr>
      <vt:lpstr>Guide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Abigail Montalvo</cp:lastModifiedBy>
  <cp:revision>0</cp:revision>
  <dcterms:created xsi:type="dcterms:W3CDTF">2026-05-18T05:36:55Z</dcterms:created>
  <dcterms:modified xsi:type="dcterms:W3CDTF">2026-05-18T06:07:33Z</dcterms:modified>
  <dc:language>en-US</dc:language>
</cp:coreProperties>
</file>