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04e9bb415d956f31/Desktop/solfound/"/>
    </mc:Choice>
  </mc:AlternateContent>
  <xr:revisionPtr revIDLastSave="3" documentId="13_ncr:1_{C5090CB7-4311-4E56-8B41-6C3A949E0F19}" xr6:coauthVersionLast="47" xr6:coauthVersionMax="47" xr10:uidLastSave="{92BAE0F4-814C-4A7B-ACDC-484349079B3B}"/>
  <bookViews>
    <workbookView xWindow="-11730" yWindow="-16695" windowWidth="29040" windowHeight="15720" tabRatio="812" activeTab="1" xr2:uid="{00000000-000D-0000-FFFF-FFFF00000000}"/>
  </bookViews>
  <sheets>
    <sheet name="Inputs" sheetId="1" r:id="rId1"/>
    <sheet name="Overhead" sheetId="2" r:id="rId2"/>
    <sheet name="Products" sheetId="3" r:id="rId3"/>
    <sheet name="Pricing" sheetId="4" r:id="rId4"/>
    <sheet name="Projections" sheetId="5" r:id="rId5"/>
    <sheet name="Ramp-Up" sheetId="6" r:id="rId6"/>
    <sheet name="Guide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4" l="1"/>
  <c r="A22" i="4"/>
  <c r="B22" i="4"/>
  <c r="C22" i="4"/>
  <c r="B20" i="4"/>
  <c r="B21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A19" i="4"/>
  <c r="B8" i="4"/>
  <c r="E11" i="6"/>
  <c r="D11" i="6"/>
  <c r="C11" i="6"/>
  <c r="B11" i="6"/>
  <c r="D60" i="5"/>
  <c r="D56" i="5"/>
  <c r="D50" i="5"/>
  <c r="C42" i="5"/>
  <c r="M50" i="4"/>
  <c r="I50" i="4"/>
  <c r="H50" i="4"/>
  <c r="J50" i="4" s="1"/>
  <c r="G50" i="4"/>
  <c r="F50" i="4"/>
  <c r="E50" i="4"/>
  <c r="D50" i="4"/>
  <c r="C50" i="4"/>
  <c r="L50" i="4" s="1"/>
  <c r="A50" i="4"/>
  <c r="E50" i="5" s="1"/>
  <c r="M49" i="4"/>
  <c r="I49" i="4"/>
  <c r="H49" i="4"/>
  <c r="J49" i="4" s="1"/>
  <c r="G49" i="4"/>
  <c r="F49" i="4"/>
  <c r="E49" i="4"/>
  <c r="D49" i="4"/>
  <c r="C49" i="4"/>
  <c r="L49" i="4" s="1"/>
  <c r="A49" i="4"/>
  <c r="C49" i="5" s="1"/>
  <c r="M48" i="4"/>
  <c r="I48" i="4"/>
  <c r="H48" i="4"/>
  <c r="J48" i="4" s="1"/>
  <c r="G48" i="4"/>
  <c r="F48" i="4"/>
  <c r="E48" i="4"/>
  <c r="D48" i="4"/>
  <c r="C48" i="4"/>
  <c r="L48" i="4" s="1"/>
  <c r="A48" i="4"/>
  <c r="G48" i="5" s="1"/>
  <c r="M47" i="4"/>
  <c r="I47" i="4"/>
  <c r="H47" i="4"/>
  <c r="J47" i="4" s="1"/>
  <c r="G47" i="4"/>
  <c r="F47" i="4"/>
  <c r="E47" i="4"/>
  <c r="D47" i="4"/>
  <c r="C47" i="4"/>
  <c r="L47" i="4" s="1"/>
  <c r="A47" i="4"/>
  <c r="C47" i="5" s="1"/>
  <c r="M46" i="4"/>
  <c r="I46" i="4"/>
  <c r="H46" i="4"/>
  <c r="J46" i="4" s="1"/>
  <c r="G46" i="4"/>
  <c r="F46" i="4"/>
  <c r="E46" i="4"/>
  <c r="D46" i="4"/>
  <c r="C46" i="4"/>
  <c r="L46" i="4" s="1"/>
  <c r="A46" i="4"/>
  <c r="B46" i="5" s="1"/>
  <c r="M45" i="4"/>
  <c r="I45" i="4"/>
  <c r="H45" i="4"/>
  <c r="J45" i="4" s="1"/>
  <c r="G45" i="4"/>
  <c r="F45" i="4"/>
  <c r="E45" i="4"/>
  <c r="D45" i="4"/>
  <c r="C45" i="4"/>
  <c r="L45" i="4" s="1"/>
  <c r="A45" i="4"/>
  <c r="D45" i="5" s="1"/>
  <c r="M44" i="4"/>
  <c r="I44" i="4"/>
  <c r="H44" i="4"/>
  <c r="J44" i="4" s="1"/>
  <c r="G44" i="4"/>
  <c r="F44" i="4"/>
  <c r="E44" i="4"/>
  <c r="D44" i="4"/>
  <c r="C44" i="4"/>
  <c r="L44" i="4" s="1"/>
  <c r="A44" i="4"/>
  <c r="B44" i="5" s="1"/>
  <c r="M43" i="4"/>
  <c r="I43" i="4"/>
  <c r="H43" i="4"/>
  <c r="J43" i="4" s="1"/>
  <c r="G43" i="4"/>
  <c r="F43" i="4"/>
  <c r="E43" i="4"/>
  <c r="D43" i="4"/>
  <c r="C43" i="4"/>
  <c r="L43" i="4" s="1"/>
  <c r="A43" i="4"/>
  <c r="A43" i="5" s="1"/>
  <c r="M42" i="4"/>
  <c r="I42" i="4"/>
  <c r="H42" i="4"/>
  <c r="J42" i="4" s="1"/>
  <c r="G42" i="4"/>
  <c r="F42" i="4"/>
  <c r="E42" i="4"/>
  <c r="D42" i="4"/>
  <c r="C42" i="4"/>
  <c r="A42" i="4"/>
  <c r="G42" i="5" s="1"/>
  <c r="M41" i="4"/>
  <c r="I41" i="4"/>
  <c r="H41" i="4"/>
  <c r="J41" i="4" s="1"/>
  <c r="G41" i="4"/>
  <c r="F41" i="4"/>
  <c r="E41" i="4"/>
  <c r="D41" i="4"/>
  <c r="C41" i="4"/>
  <c r="L41" i="4" s="1"/>
  <c r="A41" i="4"/>
  <c r="G41" i="5" s="1"/>
  <c r="M40" i="4"/>
  <c r="I40" i="4"/>
  <c r="H40" i="4"/>
  <c r="J40" i="4" s="1"/>
  <c r="G40" i="4"/>
  <c r="F40" i="4"/>
  <c r="E40" i="4"/>
  <c r="D40" i="4"/>
  <c r="C40" i="4"/>
  <c r="L40" i="4" s="1"/>
  <c r="A40" i="4"/>
  <c r="G40" i="5" s="1"/>
  <c r="M39" i="4"/>
  <c r="I39" i="4"/>
  <c r="H39" i="4"/>
  <c r="J39" i="4" s="1"/>
  <c r="G39" i="4"/>
  <c r="F39" i="4"/>
  <c r="E39" i="4"/>
  <c r="D39" i="4"/>
  <c r="C39" i="4"/>
  <c r="L39" i="4" s="1"/>
  <c r="A39" i="4"/>
  <c r="G39" i="5" s="1"/>
  <c r="M38" i="4"/>
  <c r="I38" i="4"/>
  <c r="H38" i="4"/>
  <c r="J38" i="4" s="1"/>
  <c r="G38" i="4"/>
  <c r="F38" i="4"/>
  <c r="E38" i="4"/>
  <c r="D38" i="4"/>
  <c r="C38" i="4"/>
  <c r="L38" i="4" s="1"/>
  <c r="A38" i="4"/>
  <c r="G38" i="5" s="1"/>
  <c r="M37" i="4"/>
  <c r="I37" i="4"/>
  <c r="H37" i="4"/>
  <c r="J37" i="4" s="1"/>
  <c r="G37" i="4"/>
  <c r="F37" i="4"/>
  <c r="E37" i="4"/>
  <c r="D37" i="4"/>
  <c r="C37" i="4"/>
  <c r="L37" i="4" s="1"/>
  <c r="A37" i="4"/>
  <c r="G37" i="5" s="1"/>
  <c r="M36" i="4"/>
  <c r="I36" i="4"/>
  <c r="H36" i="4"/>
  <c r="J36" i="4" s="1"/>
  <c r="G36" i="4"/>
  <c r="F36" i="4"/>
  <c r="E36" i="4"/>
  <c r="D36" i="4"/>
  <c r="C36" i="4"/>
  <c r="L36" i="4" s="1"/>
  <c r="A36" i="4"/>
  <c r="M35" i="4"/>
  <c r="I35" i="4"/>
  <c r="H35" i="4"/>
  <c r="J35" i="4" s="1"/>
  <c r="G35" i="4"/>
  <c r="F35" i="4"/>
  <c r="E35" i="4"/>
  <c r="D35" i="4"/>
  <c r="C35" i="4"/>
  <c r="L35" i="4" s="1"/>
  <c r="A35" i="4"/>
  <c r="G35" i="5" s="1"/>
  <c r="M34" i="4"/>
  <c r="I34" i="4"/>
  <c r="H34" i="4"/>
  <c r="J34" i="4" s="1"/>
  <c r="G34" i="4"/>
  <c r="F34" i="4"/>
  <c r="E34" i="4"/>
  <c r="D34" i="4"/>
  <c r="C34" i="4"/>
  <c r="L34" i="4" s="1"/>
  <c r="A34" i="4"/>
  <c r="G34" i="5" s="1"/>
  <c r="M33" i="4"/>
  <c r="I33" i="4"/>
  <c r="H33" i="4"/>
  <c r="J33" i="4" s="1"/>
  <c r="G33" i="4"/>
  <c r="F33" i="4"/>
  <c r="E33" i="4"/>
  <c r="D33" i="4"/>
  <c r="C33" i="4"/>
  <c r="L33" i="4" s="1"/>
  <c r="A33" i="4"/>
  <c r="E33" i="5" s="1"/>
  <c r="M32" i="4"/>
  <c r="I32" i="4"/>
  <c r="H32" i="4"/>
  <c r="J32" i="4" s="1"/>
  <c r="G32" i="4"/>
  <c r="F32" i="4"/>
  <c r="E32" i="4"/>
  <c r="D32" i="4"/>
  <c r="C32" i="4"/>
  <c r="L32" i="4" s="1"/>
  <c r="A32" i="4"/>
  <c r="E32" i="5" s="1"/>
  <c r="M31" i="4"/>
  <c r="I31" i="4"/>
  <c r="H31" i="4"/>
  <c r="J31" i="4" s="1"/>
  <c r="G31" i="4"/>
  <c r="F31" i="4"/>
  <c r="E31" i="4"/>
  <c r="D31" i="4"/>
  <c r="C31" i="4"/>
  <c r="L31" i="4" s="1"/>
  <c r="A31" i="4"/>
  <c r="G31" i="5" s="1"/>
  <c r="M30" i="4"/>
  <c r="I30" i="4"/>
  <c r="H30" i="4"/>
  <c r="J30" i="4" s="1"/>
  <c r="G30" i="4"/>
  <c r="F30" i="4"/>
  <c r="E30" i="4"/>
  <c r="D30" i="4"/>
  <c r="C30" i="4"/>
  <c r="L30" i="4" s="1"/>
  <c r="A30" i="4"/>
  <c r="D30" i="5" s="1"/>
  <c r="M29" i="4"/>
  <c r="I29" i="4"/>
  <c r="H29" i="4"/>
  <c r="J29" i="4" s="1"/>
  <c r="G29" i="4"/>
  <c r="F29" i="4"/>
  <c r="E29" i="4"/>
  <c r="D29" i="4"/>
  <c r="C29" i="4"/>
  <c r="L29" i="4" s="1"/>
  <c r="A29" i="4"/>
  <c r="G29" i="5" s="1"/>
  <c r="M28" i="4"/>
  <c r="I28" i="4"/>
  <c r="H28" i="4"/>
  <c r="J28" i="4" s="1"/>
  <c r="G28" i="4"/>
  <c r="F28" i="4"/>
  <c r="E28" i="4"/>
  <c r="D28" i="4"/>
  <c r="C28" i="4"/>
  <c r="L28" i="4" s="1"/>
  <c r="A28" i="4"/>
  <c r="E28" i="5" s="1"/>
  <c r="M27" i="4"/>
  <c r="I27" i="4"/>
  <c r="H27" i="4"/>
  <c r="J27" i="4" s="1"/>
  <c r="G27" i="4"/>
  <c r="F27" i="4"/>
  <c r="E27" i="4"/>
  <c r="D27" i="4"/>
  <c r="C27" i="4"/>
  <c r="L27" i="4" s="1"/>
  <c r="A27" i="4"/>
  <c r="C27" i="5" s="1"/>
  <c r="M26" i="4"/>
  <c r="I26" i="4"/>
  <c r="H26" i="4"/>
  <c r="J26" i="4" s="1"/>
  <c r="G26" i="4"/>
  <c r="F26" i="4"/>
  <c r="E26" i="4"/>
  <c r="D26" i="4"/>
  <c r="C26" i="4"/>
  <c r="L26" i="4" s="1"/>
  <c r="A26" i="4"/>
  <c r="G26" i="5" s="1"/>
  <c r="M25" i="4"/>
  <c r="I25" i="4"/>
  <c r="H25" i="4"/>
  <c r="J25" i="4" s="1"/>
  <c r="G25" i="4"/>
  <c r="F25" i="4"/>
  <c r="E25" i="4"/>
  <c r="D25" i="4"/>
  <c r="C25" i="4"/>
  <c r="L25" i="4" s="1"/>
  <c r="A25" i="4"/>
  <c r="G25" i="5" s="1"/>
  <c r="M24" i="4"/>
  <c r="I24" i="4"/>
  <c r="H24" i="4"/>
  <c r="J24" i="4" s="1"/>
  <c r="G24" i="4"/>
  <c r="F24" i="4"/>
  <c r="E24" i="4"/>
  <c r="D24" i="4"/>
  <c r="C24" i="4"/>
  <c r="L24" i="4" s="1"/>
  <c r="A24" i="4"/>
  <c r="B24" i="5" s="1"/>
  <c r="M23" i="4"/>
  <c r="G23" i="4"/>
  <c r="D23" i="4"/>
  <c r="E23" i="4" s="1"/>
  <c r="C23" i="4"/>
  <c r="L23" i="4" s="1"/>
  <c r="A23" i="4"/>
  <c r="G22" i="4"/>
  <c r="D22" i="4"/>
  <c r="E22" i="4" s="1"/>
  <c r="G21" i="4"/>
  <c r="D21" i="4"/>
  <c r="C21" i="4"/>
  <c r="A21" i="5"/>
  <c r="G20" i="4"/>
  <c r="D20" i="4"/>
  <c r="C20" i="4"/>
  <c r="G19" i="4"/>
  <c r="D19" i="4"/>
  <c r="C19" i="4"/>
  <c r="B19" i="4"/>
  <c r="G18" i="4"/>
  <c r="D18" i="4"/>
  <c r="C18" i="4"/>
  <c r="B18" i="4"/>
  <c r="A18" i="4"/>
  <c r="A18" i="5" s="1"/>
  <c r="G17" i="4"/>
  <c r="D17" i="4"/>
  <c r="C17" i="4"/>
  <c r="B17" i="4"/>
  <c r="A17" i="4"/>
  <c r="G16" i="4"/>
  <c r="D16" i="4"/>
  <c r="C16" i="4"/>
  <c r="B16" i="4"/>
  <c r="A16" i="4"/>
  <c r="G15" i="4"/>
  <c r="D15" i="4"/>
  <c r="C15" i="4"/>
  <c r="B15" i="4"/>
  <c r="A15" i="4"/>
  <c r="G14" i="4"/>
  <c r="D14" i="4"/>
  <c r="C14" i="4"/>
  <c r="B14" i="4"/>
  <c r="A14" i="4"/>
  <c r="G13" i="4"/>
  <c r="D13" i="4"/>
  <c r="C13" i="4"/>
  <c r="B13" i="4"/>
  <c r="A13" i="4"/>
  <c r="G12" i="4"/>
  <c r="D12" i="4"/>
  <c r="C12" i="4"/>
  <c r="B12" i="4"/>
  <c r="A12" i="5"/>
  <c r="G11" i="4"/>
  <c r="D11" i="4"/>
  <c r="C11" i="4"/>
  <c r="B11" i="4"/>
  <c r="A11" i="4"/>
  <c r="G10" i="4"/>
  <c r="D10" i="4"/>
  <c r="C10" i="4"/>
  <c r="B10" i="4"/>
  <c r="A10" i="4"/>
  <c r="B10" i="5" s="1"/>
  <c r="G9" i="4"/>
  <c r="D9" i="4"/>
  <c r="C9" i="4"/>
  <c r="B9" i="4"/>
  <c r="A9" i="4"/>
  <c r="G8" i="4"/>
  <c r="D8" i="4"/>
  <c r="C8" i="4"/>
  <c r="A8" i="4"/>
  <c r="B8" i="5" s="1"/>
  <c r="G7" i="4"/>
  <c r="D7" i="4"/>
  <c r="C7" i="4"/>
  <c r="B7" i="4"/>
  <c r="A7" i="4"/>
  <c r="A7" i="5" s="1"/>
  <c r="G6" i="4"/>
  <c r="D6" i="4"/>
  <c r="C6" i="4"/>
  <c r="B6" i="4"/>
  <c r="A6" i="4"/>
  <c r="G5" i="4"/>
  <c r="D5" i="4"/>
  <c r="C5" i="4"/>
  <c r="B5" i="4"/>
  <c r="A5" i="4"/>
  <c r="G4" i="4"/>
  <c r="D4" i="4"/>
  <c r="C4" i="4"/>
  <c r="E4" i="4" s="1"/>
  <c r="B4" i="4"/>
  <c r="A4" i="4"/>
  <c r="B17" i="2"/>
  <c r="F20" i="2" s="1"/>
  <c r="D16" i="2"/>
  <c r="D15" i="2"/>
  <c r="D14" i="2"/>
  <c r="D13" i="2"/>
  <c r="B11" i="2"/>
  <c r="F19" i="2" s="1"/>
  <c r="D10" i="2"/>
  <c r="D9" i="2"/>
  <c r="D8" i="2"/>
  <c r="D7" i="2"/>
  <c r="D6" i="2"/>
  <c r="D5" i="2"/>
  <c r="B42" i="5" l="1"/>
  <c r="E5" i="4"/>
  <c r="A41" i="5"/>
  <c r="E41" i="5"/>
  <c r="E20" i="4"/>
  <c r="E21" i="4"/>
  <c r="E19" i="4"/>
  <c r="E8" i="4"/>
  <c r="E9" i="4"/>
  <c r="G50" i="5"/>
  <c r="G45" i="5"/>
  <c r="C45" i="5"/>
  <c r="F44" i="5"/>
  <c r="C43" i="5"/>
  <c r="B43" i="5"/>
  <c r="F43" i="5" s="1"/>
  <c r="D43" i="5"/>
  <c r="F42" i="5"/>
  <c r="A40" i="5"/>
  <c r="C41" i="5"/>
  <c r="D41" i="5"/>
  <c r="E31" i="5"/>
  <c r="D28" i="5"/>
  <c r="G28" i="5"/>
  <c r="A29" i="5"/>
  <c r="E29" i="5"/>
  <c r="B21" i="5"/>
  <c r="A19" i="5"/>
  <c r="E15" i="4"/>
  <c r="E12" i="4"/>
  <c r="E30" i="5"/>
  <c r="E17" i="4"/>
  <c r="E14" i="4"/>
  <c r="A34" i="5"/>
  <c r="B35" i="5"/>
  <c r="F35" i="5" s="1"/>
  <c r="E18" i="4"/>
  <c r="B39" i="5"/>
  <c r="F39" i="5" s="1"/>
  <c r="C25" i="5"/>
  <c r="B32" i="5"/>
  <c r="F32" i="5" s="1"/>
  <c r="G32" i="5"/>
  <c r="B22" i="5"/>
  <c r="A39" i="5"/>
  <c r="D26" i="5"/>
  <c r="E16" i="4"/>
  <c r="B30" i="5"/>
  <c r="F30" i="5" s="1"/>
  <c r="E13" i="4"/>
  <c r="A32" i="5"/>
  <c r="E10" i="4"/>
  <c r="B20" i="5"/>
  <c r="A35" i="5"/>
  <c r="E11" i="4"/>
  <c r="E26" i="5"/>
  <c r="A17" i="5"/>
  <c r="B17" i="5"/>
  <c r="A13" i="5"/>
  <c r="B13" i="5"/>
  <c r="A10" i="5"/>
  <c r="E7" i="4"/>
  <c r="E6" i="4"/>
  <c r="F22" i="2"/>
  <c r="C24" i="5"/>
  <c r="G36" i="5"/>
  <c r="C46" i="5"/>
  <c r="D49" i="5"/>
  <c r="A15" i="5"/>
  <c r="B18" i="5"/>
  <c r="D24" i="5"/>
  <c r="E27" i="5"/>
  <c r="G33" i="5"/>
  <c r="A37" i="5"/>
  <c r="B40" i="5"/>
  <c r="F40" i="5" s="1"/>
  <c r="D46" i="5"/>
  <c r="E49" i="5"/>
  <c r="E48" i="5"/>
  <c r="L42" i="4"/>
  <c r="B15" i="5"/>
  <c r="E24" i="5"/>
  <c r="G30" i="5"/>
  <c r="B37" i="5"/>
  <c r="F37" i="5" s="1"/>
  <c r="C40" i="5"/>
  <c r="E46" i="5"/>
  <c r="D27" i="5"/>
  <c r="A9" i="5"/>
  <c r="B12" i="5"/>
  <c r="F24" i="5"/>
  <c r="G27" i="5"/>
  <c r="A31" i="5"/>
  <c r="B34" i="5"/>
  <c r="F34" i="5" s="1"/>
  <c r="C37" i="5"/>
  <c r="D40" i="5"/>
  <c r="E43" i="5"/>
  <c r="F46" i="5"/>
  <c r="G49" i="5"/>
  <c r="A6" i="5"/>
  <c r="B9" i="5"/>
  <c r="G24" i="5"/>
  <c r="A28" i="5"/>
  <c r="B31" i="5"/>
  <c r="F31" i="5" s="1"/>
  <c r="C34" i="5"/>
  <c r="D37" i="5"/>
  <c r="E40" i="5"/>
  <c r="G46" i="5"/>
  <c r="A50" i="5"/>
  <c r="A14" i="5"/>
  <c r="B6" i="5"/>
  <c r="A25" i="5"/>
  <c r="B28" i="5"/>
  <c r="F28" i="5" s="1"/>
  <c r="C31" i="5"/>
  <c r="D34" i="5"/>
  <c r="E37" i="5"/>
  <c r="G43" i="5"/>
  <c r="A47" i="5"/>
  <c r="B50" i="5"/>
  <c r="F50" i="5" s="1"/>
  <c r="A36" i="5"/>
  <c r="A22" i="5"/>
  <c r="B25" i="5"/>
  <c r="F25" i="5" s="1"/>
  <c r="C28" i="5"/>
  <c r="D31" i="5"/>
  <c r="E34" i="5"/>
  <c r="A44" i="5"/>
  <c r="B47" i="5"/>
  <c r="F47" i="5" s="1"/>
  <c r="C50" i="5"/>
  <c r="A16" i="5"/>
  <c r="B19" i="5"/>
  <c r="D25" i="5"/>
  <c r="A38" i="5"/>
  <c r="B41" i="5"/>
  <c r="F41" i="5" s="1"/>
  <c r="C44" i="5"/>
  <c r="D47" i="5"/>
  <c r="B16" i="5"/>
  <c r="E25" i="5"/>
  <c r="B38" i="5"/>
  <c r="F38" i="5" s="1"/>
  <c r="D44" i="5"/>
  <c r="E47" i="5"/>
  <c r="C35" i="5"/>
  <c r="A4" i="5"/>
  <c r="B7" i="5"/>
  <c r="A26" i="5"/>
  <c r="B29" i="5"/>
  <c r="F29" i="5" s="1"/>
  <c r="C32" i="5"/>
  <c r="D35" i="5"/>
  <c r="E38" i="5"/>
  <c r="G44" i="5"/>
  <c r="A48" i="5"/>
  <c r="C38" i="5"/>
  <c r="E44" i="5"/>
  <c r="D38" i="5"/>
  <c r="G47" i="5"/>
  <c r="B4" i="5"/>
  <c r="A23" i="5"/>
  <c r="B26" i="5"/>
  <c r="F26" i="5" s="1"/>
  <c r="C29" i="5"/>
  <c r="D32" i="5"/>
  <c r="E35" i="5"/>
  <c r="A45" i="5"/>
  <c r="B48" i="5"/>
  <c r="F48" i="5" s="1"/>
  <c r="A20" i="5"/>
  <c r="B23" i="5"/>
  <c r="F23" i="5" s="1"/>
  <c r="C26" i="5"/>
  <c r="D29" i="5"/>
  <c r="A42" i="5"/>
  <c r="B45" i="5"/>
  <c r="F45" i="5" s="1"/>
  <c r="C48" i="5"/>
  <c r="D48" i="5"/>
  <c r="A11" i="5"/>
  <c r="B14" i="5"/>
  <c r="A33" i="5"/>
  <c r="B36" i="5"/>
  <c r="F36" i="5" s="1"/>
  <c r="C39" i="5"/>
  <c r="D42" i="5"/>
  <c r="E45" i="5"/>
  <c r="A8" i="5"/>
  <c r="B11" i="5"/>
  <c r="A30" i="5"/>
  <c r="B33" i="5"/>
  <c r="F33" i="5" s="1"/>
  <c r="C36" i="5"/>
  <c r="D39" i="5"/>
  <c r="E42" i="5"/>
  <c r="A5" i="5"/>
  <c r="A27" i="5"/>
  <c r="C33" i="5"/>
  <c r="D36" i="5"/>
  <c r="E39" i="5"/>
  <c r="A49" i="5"/>
  <c r="B5" i="5"/>
  <c r="A24" i="5"/>
  <c r="B27" i="5"/>
  <c r="F27" i="5" s="1"/>
  <c r="C30" i="5"/>
  <c r="D33" i="5"/>
  <c r="E36" i="5"/>
  <c r="A46" i="5"/>
  <c r="B49" i="5"/>
  <c r="F49" i="5" s="1"/>
  <c r="E10" i="6" l="1"/>
  <c r="D10" i="6"/>
  <c r="B13" i="1"/>
  <c r="C10" i="6"/>
  <c r="B10" i="6"/>
  <c r="D59" i="5"/>
  <c r="F19" i="4" l="1"/>
  <c r="H19" i="4" s="1"/>
  <c r="I19" i="4" s="1"/>
  <c r="E19" i="5" s="1"/>
  <c r="F19" i="5" s="1"/>
  <c r="F23" i="4"/>
  <c r="H23" i="4" s="1"/>
  <c r="F13" i="4"/>
  <c r="H13" i="4" s="1"/>
  <c r="L22" i="4"/>
  <c r="M22" i="4" s="1"/>
  <c r="L12" i="4"/>
  <c r="M12" i="4" s="1"/>
  <c r="L16" i="4"/>
  <c r="M16" i="4" s="1"/>
  <c r="L14" i="4"/>
  <c r="M14" i="4" s="1"/>
  <c r="L13" i="4"/>
  <c r="M13" i="4" s="1"/>
  <c r="L10" i="4"/>
  <c r="M10" i="4" s="1"/>
  <c r="L9" i="4"/>
  <c r="M9" i="4" s="1"/>
  <c r="L7" i="4"/>
  <c r="M7" i="4" s="1"/>
  <c r="F22" i="4"/>
  <c r="H22" i="4" s="1"/>
  <c r="L5" i="4"/>
  <c r="M5" i="4" s="1"/>
  <c r="L8" i="4"/>
  <c r="M8" i="4" s="1"/>
  <c r="L6" i="4"/>
  <c r="M6" i="4" s="1"/>
  <c r="F4" i="4"/>
  <c r="H4" i="4" s="1"/>
  <c r="L4" i="4"/>
  <c r="M4" i="4" s="1"/>
  <c r="L20" i="4"/>
  <c r="M20" i="4" s="1"/>
  <c r="L17" i="4"/>
  <c r="M17" i="4" s="1"/>
  <c r="L21" i="4"/>
  <c r="M21" i="4" s="1"/>
  <c r="L15" i="4"/>
  <c r="M15" i="4" s="1"/>
  <c r="L18" i="4"/>
  <c r="M18" i="4" s="1"/>
  <c r="L11" i="4"/>
  <c r="M11" i="4" s="1"/>
  <c r="L19" i="4"/>
  <c r="M19" i="4" s="1"/>
  <c r="F10" i="4"/>
  <c r="H10" i="4" s="1"/>
  <c r="F16" i="4"/>
  <c r="H16" i="4" s="1"/>
  <c r="F14" i="4"/>
  <c r="H14" i="4" s="1"/>
  <c r="F15" i="4"/>
  <c r="H15" i="4" s="1"/>
  <c r="F12" i="4"/>
  <c r="H12" i="4" s="1"/>
  <c r="F11" i="4"/>
  <c r="H11" i="4" s="1"/>
  <c r="F17" i="4"/>
  <c r="H17" i="4" s="1"/>
  <c r="F21" i="4"/>
  <c r="H21" i="4" s="1"/>
  <c r="C19" i="5"/>
  <c r="D19" i="5" s="1"/>
  <c r="G19" i="5" s="1"/>
  <c r="F20" i="4"/>
  <c r="H20" i="4" s="1"/>
  <c r="J19" i="4"/>
  <c r="F18" i="4"/>
  <c r="H18" i="4" s="1"/>
  <c r="F8" i="4"/>
  <c r="H8" i="4" s="1"/>
  <c r="F5" i="4"/>
  <c r="H5" i="4" s="1"/>
  <c r="F9" i="4"/>
  <c r="H9" i="4" s="1"/>
  <c r="F7" i="4"/>
  <c r="H7" i="4" s="1"/>
  <c r="F6" i="4"/>
  <c r="H6" i="4" s="1"/>
  <c r="C23" i="5" l="1"/>
  <c r="D23" i="5" s="1"/>
  <c r="G23" i="5" s="1"/>
  <c r="J23" i="4"/>
  <c r="I23" i="4"/>
  <c r="E23" i="5" s="1"/>
  <c r="C13" i="5"/>
  <c r="D13" i="5" s="1"/>
  <c r="G13" i="5" s="1"/>
  <c r="I13" i="4"/>
  <c r="C10" i="5"/>
  <c r="D10" i="5" s="1"/>
  <c r="G10" i="5" s="1"/>
  <c r="I10" i="4"/>
  <c r="E10" i="5" s="1"/>
  <c r="F10" i="5" s="1"/>
  <c r="C18" i="5"/>
  <c r="D18" i="5" s="1"/>
  <c r="G18" i="5" s="1"/>
  <c r="I18" i="4"/>
  <c r="C20" i="5"/>
  <c r="D20" i="5" s="1"/>
  <c r="G20" i="5" s="1"/>
  <c r="I20" i="4"/>
  <c r="I22" i="4"/>
  <c r="C22" i="5"/>
  <c r="D22" i="5" s="1"/>
  <c r="G22" i="5" s="1"/>
  <c r="C21" i="5"/>
  <c r="D21" i="5" s="1"/>
  <c r="G21" i="5" s="1"/>
  <c r="I21" i="4"/>
  <c r="E21" i="5" s="1"/>
  <c r="F21" i="5" s="1"/>
  <c r="C17" i="5"/>
  <c r="D17" i="5" s="1"/>
  <c r="G17" i="5" s="1"/>
  <c r="I17" i="4"/>
  <c r="E17" i="5" s="1"/>
  <c r="F17" i="5" s="1"/>
  <c r="I11" i="4"/>
  <c r="E11" i="5" s="1"/>
  <c r="F11" i="5" s="1"/>
  <c r="C11" i="5"/>
  <c r="D11" i="5" s="1"/>
  <c r="G11" i="5" s="1"/>
  <c r="I12" i="4"/>
  <c r="E12" i="5" s="1"/>
  <c r="F12" i="5" s="1"/>
  <c r="C12" i="5"/>
  <c r="D12" i="5" s="1"/>
  <c r="G12" i="5" s="1"/>
  <c r="C15" i="5"/>
  <c r="D15" i="5" s="1"/>
  <c r="G15" i="5" s="1"/>
  <c r="I15" i="4"/>
  <c r="E15" i="5" s="1"/>
  <c r="F15" i="5" s="1"/>
  <c r="C14" i="5"/>
  <c r="D14" i="5" s="1"/>
  <c r="G14" i="5" s="1"/>
  <c r="I14" i="4"/>
  <c r="E14" i="5" s="1"/>
  <c r="F14" i="5" s="1"/>
  <c r="C16" i="5"/>
  <c r="D16" i="5" s="1"/>
  <c r="G16" i="5" s="1"/>
  <c r="I16" i="4"/>
  <c r="E16" i="5" s="1"/>
  <c r="F16" i="5" s="1"/>
  <c r="I9" i="4"/>
  <c r="E9" i="5" s="1"/>
  <c r="F9" i="5" s="1"/>
  <c r="C9" i="5"/>
  <c r="D9" i="5" s="1"/>
  <c r="G9" i="5" s="1"/>
  <c r="I7" i="4"/>
  <c r="E7" i="5" s="1"/>
  <c r="F7" i="5" s="1"/>
  <c r="C7" i="5"/>
  <c r="D7" i="5" s="1"/>
  <c r="G7" i="5" s="1"/>
  <c r="I4" i="4"/>
  <c r="E4" i="5" s="1"/>
  <c r="C4" i="5"/>
  <c r="D4" i="5" s="1"/>
  <c r="I6" i="4"/>
  <c r="E6" i="5" s="1"/>
  <c r="F6" i="5" s="1"/>
  <c r="C6" i="5"/>
  <c r="D6" i="5" s="1"/>
  <c r="G6" i="5" s="1"/>
  <c r="I5" i="4"/>
  <c r="E5" i="5" s="1"/>
  <c r="F5" i="5" s="1"/>
  <c r="C5" i="5"/>
  <c r="D5" i="5" s="1"/>
  <c r="G5" i="5" s="1"/>
  <c r="I8" i="4"/>
  <c r="E8" i="5" s="1"/>
  <c r="F8" i="5" s="1"/>
  <c r="C8" i="5"/>
  <c r="D8" i="5" s="1"/>
  <c r="G8" i="5" s="1"/>
  <c r="J11" i="4" l="1"/>
  <c r="J21" i="4"/>
  <c r="J17" i="4"/>
  <c r="J14" i="4"/>
  <c r="J10" i="4"/>
  <c r="J16" i="4"/>
  <c r="E13" i="5"/>
  <c r="F13" i="5" s="1"/>
  <c r="J13" i="4"/>
  <c r="J12" i="4"/>
  <c r="J22" i="4"/>
  <c r="E22" i="5"/>
  <c r="F22" i="5" s="1"/>
  <c r="E20" i="5"/>
  <c r="F20" i="5" s="1"/>
  <c r="J20" i="4"/>
  <c r="J18" i="4"/>
  <c r="E18" i="5"/>
  <c r="F18" i="5" s="1"/>
  <c r="J15" i="4"/>
  <c r="J9" i="4"/>
  <c r="J6" i="4"/>
  <c r="J4" i="4"/>
  <c r="F4" i="5"/>
  <c r="D63" i="5"/>
  <c r="D57" i="5"/>
  <c r="J8" i="4"/>
  <c r="J5" i="4"/>
  <c r="G4" i="5"/>
  <c r="D52" i="5"/>
  <c r="D62" i="5"/>
  <c r="J7" i="4"/>
  <c r="D54" i="5" l="1"/>
  <c r="D53" i="5"/>
  <c r="C9" i="6"/>
  <c r="B9" i="6"/>
  <c r="B12" i="6"/>
  <c r="E12" i="6"/>
  <c r="C12" i="6"/>
  <c r="D12" i="6"/>
  <c r="E9" i="6"/>
  <c r="D9" i="6"/>
  <c r="D13" i="6" l="1"/>
  <c r="E13" i="6"/>
  <c r="B13" i="6"/>
  <c r="B14" i="6" s="1"/>
  <c r="C13" i="6"/>
  <c r="C14" i="6" l="1"/>
  <c r="D14" i="6" s="1"/>
  <c r="E14" i="6" s="1"/>
</calcChain>
</file>

<file path=xl/sharedStrings.xml><?xml version="1.0" encoding="utf-8"?>
<sst xmlns="http://schemas.openxmlformats.org/spreadsheetml/2006/main" count="212" uniqueCount="185">
  <si>
    <t>⚙️  UNIVERSAL REVENUE MODEL v3 — INPUTS</t>
  </si>
  <si>
    <t>Edit only the GOLD cells. All other sheets update automatically.</t>
  </si>
  <si>
    <t>Parameter</t>
  </si>
  <si>
    <t>Value</t>
  </si>
  <si>
    <t>Notes / Guidance</t>
  </si>
  <si>
    <t>── WAGE &amp; PRICING</t>
  </si>
  <si>
    <t>Desired Hourly Wage ($/hr)</t>
  </si>
  <si>
    <t>Your take-home target per hour — anchor for all pricing</t>
  </si>
  <si>
    <t>Default Markup (low end)</t>
  </si>
  <si>
    <t>Minimum acceptable markup — covers costs + thin margin</t>
  </si>
  <si>
    <t>Default Markup (high end)</t>
  </si>
  <si>
    <t>Premium/scarce products — use for services with low competition</t>
  </si>
  <si>
    <t>Default Markup (used in model)</t>
  </si>
  <si>
    <t>← Change this one for scenarios; stays between low/high</t>
  </si>
  <si>
    <t>── CAPACITY</t>
  </si>
  <si>
    <t>Weekly Hours Available</t>
  </si>
  <si>
    <t>Realistic working hours per week</t>
  </si>
  <si>
    <t>Minimum Weekly Income Goal ($)</t>
  </si>
  <si>
    <t>The floor — what you need to cover your life</t>
  </si>
  <si>
    <t>── OVERHEAD (auto-pulled from Overhead sheet)</t>
  </si>
  <si>
    <t>Monthly Fixed Overhead ($)</t>
  </si>
  <si>
    <t>Pulled from Overhead sheet total</t>
  </si>
  <si>
    <t>Variable Overhead per $ Revenue</t>
  </si>
  <si>
    <t>e.g. extra packaging, delivery bags — estimate 3–8%</t>
  </si>
  <si>
    <t>── TAXES &amp; RESERVES</t>
  </si>
  <si>
    <t>Tax / Reserve % (of revenue)</t>
  </si>
  <si>
    <t>Self-employment tax ≈15.3%; save from day one</t>
  </si>
  <si>
    <t>INPUT REFERENCE: Wage=B5 | MarkupUsed=B8 | WeeklyHrs=B10 | WeeklyGoal=B11 | FixedOH=B13 | VarOH=B14 | TaxPct=B16</t>
  </si>
  <si>
    <t>🔧  OVERHEAD — Fixed vs Variable Costs</t>
  </si>
  <si>
    <t>Enter your monthly costs below. Fixed costs are the same every month. Variable costs scale with your revenue.</t>
  </si>
  <si>
    <t>Category</t>
  </si>
  <si>
    <t>Monthly ($)</t>
  </si>
  <si>
    <t>Tax Deductible?</t>
  </si>
  <si>
    <t>% of Revenue</t>
  </si>
  <si>
    <t>Notes</t>
  </si>
  <si>
    <t>📌  FIXED COSTS (same every month)</t>
  </si>
  <si>
    <t>Tools &amp; Equipment</t>
  </si>
  <si>
    <t>Yes</t>
  </si>
  <si>
    <t>Depreciation + maintenance; deduct over time</t>
  </si>
  <si>
    <t>Transportation / Gas</t>
  </si>
  <si>
    <t>IRS mileage rate — track miles separately</t>
  </si>
  <si>
    <t>Marketing (flyers, signs)</t>
  </si>
  <si>
    <t>Nextdoor boosts, printing, signs</t>
  </si>
  <si>
    <t>Phone / Internet (biz %)</t>
  </si>
  <si>
    <t>Business use % of your bill</t>
  </si>
  <si>
    <t>Insurance (liability)</t>
  </si>
  <si>
    <t>General liability; worth it at $10–20/mo</t>
  </si>
  <si>
    <t>Permits / DBA / Filing</t>
  </si>
  <si>
    <t>Amortize annual fees across 12 months</t>
  </si>
  <si>
    <t>Fixed Overhead Subtotal</t>
  </si>
  <si>
    <t>📦  VARIABLE COSTS (scale with revenue / output)</t>
  </si>
  <si>
    <t>Bags / Packaging</t>
  </si>
  <si>
    <t>Per-unit cost; adjust as volume grows</t>
  </si>
  <si>
    <t>Water / Electricity</t>
  </si>
  <si>
    <t>Garden portion of utility bills</t>
  </si>
  <si>
    <t>Seeds / Soil replenish</t>
  </si>
  <si>
    <t>Ongoing inputs — track per crop</t>
  </si>
  <si>
    <t>Miscellaneous / Buffer</t>
  </si>
  <si>
    <t>No</t>
  </si>
  <si>
    <t>Unplanned small expenses</t>
  </si>
  <si>
    <t>Variable Overhead Subtotal</t>
  </si>
  <si>
    <t>Monthly Fixed OH</t>
  </si>
  <si>
    <t>Monthly Variable OH</t>
  </si>
  <si>
    <t>TOTAL MONTHLY OVERHEAD</t>
  </si>
  <si>
    <t>🌿  PRODUCTS &amp; SERVICES — Master List</t>
  </si>
  <si>
    <t>Add your offerings here. Leave Override cells blank to use global Inputs values.</t>
  </si>
  <si>
    <t>Product / Service</t>
  </si>
  <si>
    <t>Unit</t>
  </si>
  <si>
    <t>Material Cost ($)</t>
  </si>
  <si>
    <t>Hours / Unit</t>
  </si>
  <si>
    <t>Override Wage ($/hr)</t>
  </si>
  <si>
    <t>Override Markup</t>
  </si>
  <si>
    <t>Units / Week</t>
  </si>
  <si>
    <t>Basil bunch</t>
  </si>
  <si>
    <t>bunch</t>
  </si>
  <si>
    <t>~5 min harvest + bundle</t>
  </si>
  <si>
    <t>Fast turnover</t>
  </si>
  <si>
    <t>Salad greens (container)</t>
  </si>
  <si>
    <t>container</t>
  </si>
  <si>
    <t>Batch harvest = more efficient</t>
  </si>
  <si>
    <t>Seedling 6-pack</t>
  </si>
  <si>
    <t>pack</t>
  </si>
  <si>
    <t>Sell 4–6 wks after sowing</t>
  </si>
  <si>
    <t>Raised bed install</t>
  </si>
  <si>
    <t>job</t>
  </si>
  <si>
    <t>Materials range $80–$120</t>
  </si>
  <si>
    <t>Weekly maintenance</t>
  </si>
  <si>
    <t>visit</t>
  </si>
  <si>
    <t>Add mileage if traveling</t>
  </si>
  <si>
    <t>💲  PRICING — Auto-Calculated + Reality Check</t>
  </si>
  <si>
    <t>Cols A–J: auto-calculated. Col K: enter realistic market price. Cols L–M: Reality Check.</t>
  </si>
  <si>
    <t>Material
Cost ($)</t>
  </si>
  <si>
    <t>Hours /
Unit</t>
  </si>
  <si>
    <t>Wage
Used ($/hr)</t>
  </si>
  <si>
    <t>Time
Cost ($)</t>
  </si>
  <si>
    <t>Base
Cost ($)</t>
  </si>
  <si>
    <t>Markup
Used</t>
  </si>
  <si>
    <t>Suggested
Price ($)</t>
  </si>
  <si>
    <t>Profit /
Unit ($)</t>
  </si>
  <si>
    <t>Margin %</t>
  </si>
  <si>
    <t>Market Price
(enter here $)</t>
  </si>
  <si>
    <t>Effective
$/hr @ Market</t>
  </si>
  <si>
    <t>⚠️ Viability Flag</t>
  </si>
  <si>
    <t>📈  PROJECTIONS — Weekly &amp; Monthly Outcomes</t>
  </si>
  <si>
    <t>Live totals. Check the Gap to Goal row — green = on track, red = adjust your product mix.</t>
  </si>
  <si>
    <t>Units /
Week</t>
  </si>
  <si>
    <t>Price Used
($)</t>
  </si>
  <si>
    <t>Weekly
Revenue ($)</t>
  </si>
  <si>
    <t>Weekly
Profit ($)</t>
  </si>
  <si>
    <t>Effective
$/hr</t>
  </si>
  <si>
    <t>Goal
Contrib %</t>
  </si>
  <si>
    <t>Total Weekly Revenue</t>
  </si>
  <si>
    <t>Total Weekly Profit</t>
  </si>
  <si>
    <t>Monthly Profit (×4.33)</t>
  </si>
  <si>
    <t>Income Goal (weekly)</t>
  </si>
  <si>
    <t>Gap to Goal (weekly)</t>
  </si>
  <si>
    <t>Total Weekly Hours</t>
  </si>
  <si>
    <t>Hours Available (weekly)</t>
  </si>
  <si>
    <t>Tax Reserve (monthly)</t>
  </si>
  <si>
    <t>After-Tax Monthly Profit</t>
  </si>
  <si>
    <t>🚀  RAMP-UP MODEL — Month 1 → Month 4+</t>
  </si>
  <si>
    <t>Conservative start: higher costs + lower output in early months. Adjust efficiency gains to match your reality.</t>
  </si>
  <si>
    <t>Metric</t>
  </si>
  <si>
    <t>Month 1
(Getting Started)</t>
  </si>
  <si>
    <t>Month 2
(Finding Rhythm)</t>
  </si>
  <si>
    <t>Month 3
(Gaining Traction)</t>
  </si>
  <si>
    <t>Month 4+
(Steady State)</t>
  </si>
  <si>
    <t>📌  EFFICIENCY ASSUMPTIONS (edit gold cells)</t>
  </si>
  <si>
    <t>Output Efficiency (% of full capacity)</t>
  </si>
  <si>
    <t>How much of your full weekly output you'll realistically hit</t>
  </si>
  <si>
    <t>Extra Startup Costs this Month ($)</t>
  </si>
  <si>
    <t>Seeds, soil, containers, tools — front-loaded</t>
  </si>
  <si>
    <t>📊  PROJECTED OUTCOMES (auto-calculated from Projections + efficiency)</t>
  </si>
  <si>
    <t>Monthly Revenue</t>
  </si>
  <si>
    <t>Revenue scales with efficiency</t>
  </si>
  <si>
    <t>Monthly Overhead (fixed)</t>
  </si>
  <si>
    <t>Fixed costs don't drop — this is the reality check</t>
  </si>
  <si>
    <t>Startup / Setup Costs</t>
  </si>
  <si>
    <t>Front-loaded — mostly Month 1</t>
  </si>
  <si>
    <t>Tax Reserve (15%)</t>
  </si>
  <si>
    <t>Set aside from day one</t>
  </si>
  <si>
    <t>Net Monthly Profit</t>
  </si>
  <si>
    <t>Reality: Month 1 may be negative — that's normal</t>
  </si>
  <si>
    <t>Cumulative Profit</t>
  </si>
  <si>
    <t>Track when you break even</t>
  </si>
  <si>
    <t>📖  HOW TO USE THIS WORKBOOK (v3)</t>
  </si>
  <si>
    <t>STEP 1 — Set Your Anchors</t>
  </si>
  <si>
    <t>Go to Inputs. Set Desired Hourly Wage, Markup range (low/high), and the Default Markup Used. These drive every formula.</t>
  </si>
  <si>
    <t>STEP 2 — Build Your Overhead</t>
  </si>
  <si>
    <t>Go to Overhead. Fill in your real monthly fixed and variable costs. The total feeds back into Inputs automatically.</t>
  </si>
  <si>
    <t>STEP 3 — Add Your Products</t>
  </si>
  <si>
    <t>Go to Products. Enter Material Cost, Hours/Unit, and Units/Week. Override Wage or Markup per row if one service is premium.</t>
  </si>
  <si>
    <t>STEP 4 — Check Pricing</t>
  </si>
  <si>
    <t>Pricing sheet calculates your Suggested Price (which now includes allocated overhead per unit). Enter real Market Prices in column K.</t>
  </si>
  <si>
    <t>STEP 5 — Read the Reality Check</t>
  </si>
  <si>
    <t>Column L = Effective $/hr at market price. Column M = Viable or Below wage target. If flagged, batch it, raise price, or cut it.</t>
  </si>
  <si>
    <t>STEP 6 — Check Projections</t>
  </si>
  <si>
    <t>Totals sheet shows weekly revenue, profit, gap to goal, and after-tax monthly profit. Green gap = on track. Red = adjust.</t>
  </si>
  <si>
    <t>STEP 7 — Run the Ramp-Up</t>
  </si>
  <si>
    <t>Ramp-Up sheet models Month 1–4 with conservative efficiency assumptions. Expect Month 1 to be negative — build a buffer.</t>
  </si>
  <si>
    <t>THE CORE FORMULA</t>
  </si>
  <si>
    <t>Suggested Price = (Hours × Wage + Materials + Allocated OH) × Markup
Overhead is now baked in per unit, not just a % guess.</t>
  </si>
  <si>
    <t>REALITY CHECK FORMULA</t>
  </si>
  <si>
    <t>Effective $/hr = (Market Price − Materials − OH/unit) ÷ Hours
This is the truth number — if it's below wage, that product doesn't work.</t>
  </si>
  <si>
    <t>MARKUP RANGE GUIDANCE</t>
  </si>
  <si>
    <t>1.6× = lean / competitive market | 1.7–1.8× = standard | 1.9–2.0× = premium or scarce product. Never go below 1.4× unless testing.</t>
  </si>
  <si>
    <t>RAMP-UP TRUTH</t>
  </si>
  <si>
    <t>Month 1 is almost always unprofitable. That's normal. The model shows you exactly when you break even so you can plan accordingly.</t>
  </si>
  <si>
    <t xml:space="preserve">Mint </t>
  </si>
  <si>
    <t>Cilantro</t>
  </si>
  <si>
    <t>Thyme</t>
  </si>
  <si>
    <t>Rosemary</t>
  </si>
  <si>
    <t>Pie Pumpkins</t>
  </si>
  <si>
    <t>Winter Squash</t>
  </si>
  <si>
    <t>Red Tomatoes</t>
  </si>
  <si>
    <t>Green Tomatoes</t>
  </si>
  <si>
    <t>Lemon</t>
  </si>
  <si>
    <t>weight</t>
  </si>
  <si>
    <t>Lemon Grass</t>
  </si>
  <si>
    <t>Orange</t>
  </si>
  <si>
    <t>single</t>
  </si>
  <si>
    <t>Lemon Balm</t>
  </si>
  <si>
    <t>Oregano</t>
  </si>
  <si>
    <t>Dill</t>
  </si>
  <si>
    <t>Basil Seed Packs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</si>
</sst>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$#,##0.00"/>
    <numFmt numFmtId="165" formatCode="0.0%"/>
    <numFmt numFmtId="166" formatCode="0.0&quot;%&quot;"/>
    <numFmt numFmtId="167" formatCode="0.000"/>
    <numFmt numFmtId="168" formatCode="0.0\ &quot;hrs&quot;"/>
    <numFmt numFmtId="169" formatCode="\$#,##0"/>
    <numFmt numFmtId="170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3"/>
      <color rgb="FFFFFFFF"/>
      <name val="Arial"/>
      <family val="2"/>
    </font>
    <font>
      <i/>
      <sz val="9"/>
      <color rgb="FF555555"/>
      <name val="Arial"/>
      <family val="2"/>
    </font>
    <font>
      <b/>
      <sz val="9"/>
      <color rgb="FFFFFFFF"/>
      <name val="Arial"/>
      <family val="2"/>
    </font>
    <font>
      <b/>
      <sz val="9"/>
      <color rgb="FF1A5C38"/>
      <name val="Arial"/>
      <family val="2"/>
    </font>
    <font>
      <b/>
      <sz val="10"/>
      <color rgb="FF000000"/>
      <name val="Arial"/>
      <family val="2"/>
    </font>
    <font>
      <sz val="10"/>
      <color rgb="FF0000FF"/>
      <name val="Arial"/>
      <family val="2"/>
    </font>
    <font>
      <sz val="10"/>
      <color rgb="FF007A33"/>
      <name val="Arial"/>
      <family val="2"/>
    </font>
    <font>
      <i/>
      <sz val="8"/>
      <color rgb="FFAAAAAA"/>
      <name val="Arial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1A5C38"/>
      <name val="Arial"/>
      <family val="2"/>
    </font>
    <font>
      <b/>
      <sz val="10"/>
      <color rgb="FFE67E22"/>
      <name val="Arial"/>
      <family val="2"/>
    </font>
    <font>
      <sz val="9"/>
      <color rgb="FF555555"/>
      <name val="Arial"/>
      <family val="2"/>
    </font>
    <font>
      <b/>
      <sz val="10"/>
      <color rgb="FFC0392B"/>
      <name val="Arial"/>
      <family val="2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1A5C38"/>
      </patternFill>
    </fill>
    <fill>
      <patternFill patternType="solid">
        <fgColor rgb="FFF5F5F5"/>
      </patternFill>
    </fill>
    <fill>
      <patternFill patternType="solid">
        <fgColor rgb="FF2E7D52"/>
      </patternFill>
    </fill>
    <fill>
      <patternFill patternType="solid">
        <fgColor rgb="FFEAF4EE"/>
      </patternFill>
    </fill>
    <fill>
      <patternFill patternType="solid">
        <fgColor rgb="FFF2C94C"/>
      </patternFill>
    </fill>
    <fill>
      <patternFill patternType="solid">
        <fgColor rgb="FFFFFFFF"/>
      </patternFill>
    </fill>
    <fill>
      <patternFill patternType="solid">
        <fgColor rgb="FFEEEEEE"/>
      </patternFill>
    </fill>
    <fill>
      <patternFill patternType="solid">
        <fgColor rgb="FF1A3A5C"/>
      </patternFill>
    </fill>
    <fill>
      <patternFill patternType="solid">
        <fgColor rgb="FFEAF0FA"/>
      </patternFill>
    </fill>
    <fill>
      <patternFill patternType="solid">
        <fgColor rgb="FFE67E22"/>
      </patternFill>
    </fill>
    <fill>
      <patternFill patternType="solid">
        <fgColor rgb="FFFEF0E7"/>
      </patternFill>
    </fill>
    <fill>
      <patternFill patternType="solid">
        <fgColor rgb="FFFFF8CC"/>
      </patternFill>
    </fill>
    <fill>
      <patternFill patternType="solid">
        <fgColor rgb="FFF5F8FF"/>
      </patternFill>
    </fill>
    <fill>
      <patternFill patternType="solid">
        <fgColor rgb="FFC0392B"/>
      </patternFill>
    </fill>
    <fill>
      <patternFill patternType="solid">
        <fgColor rgb="FFFFD7D7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164" fontId="7" fillId="8" borderId="1" xfId="0" applyNumberFormat="1" applyFont="1" applyFill="1" applyBorder="1" applyAlignment="1">
      <alignment horizontal="center" vertical="center" wrapText="1"/>
    </xf>
    <xf numFmtId="165" fontId="6" fillId="6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center" vertical="center" wrapText="1"/>
    </xf>
    <xf numFmtId="166" fontId="7" fillId="10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166" fontId="7" fillId="7" borderId="1" xfId="0" applyNumberFormat="1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left" vertical="center" wrapText="1"/>
    </xf>
    <xf numFmtId="0" fontId="11" fillId="12" borderId="1" xfId="0" applyFont="1" applyFill="1" applyBorder="1" applyAlignment="1">
      <alignment horizontal="center" vertical="center" wrapText="1"/>
    </xf>
    <xf numFmtId="166" fontId="7" fillId="12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horizontal="center" vertical="center" wrapText="1"/>
    </xf>
    <xf numFmtId="164" fontId="13" fillId="12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7" fontId="6" fillId="5" borderId="1" xfId="0" applyNumberFormat="1" applyFont="1" applyFill="1" applyBorder="1" applyAlignment="1">
      <alignment horizontal="center" vertical="center" wrapText="1"/>
    </xf>
    <xf numFmtId="164" fontId="6" fillId="13" borderId="1" xfId="0" applyNumberFormat="1" applyFont="1" applyFill="1" applyBorder="1" applyAlignment="1">
      <alignment horizontal="center" vertical="center" wrapText="1"/>
    </xf>
    <xf numFmtId="2" fontId="6" fillId="13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167" fontId="6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7" fontId="7" fillId="5" borderId="1" xfId="0" applyNumberFormat="1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5" fontId="11" fillId="5" borderId="1" xfId="0" applyNumberFormat="1" applyFont="1" applyFill="1" applyBorder="1" applyAlignment="1">
      <alignment horizontal="center" vertical="center" wrapText="1"/>
    </xf>
    <xf numFmtId="164" fontId="11" fillId="10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164" fontId="7" fillId="7" borderId="1" xfId="0" applyNumberFormat="1" applyFont="1" applyFill="1" applyBorder="1" applyAlignment="1">
      <alignment horizontal="center" vertical="center" wrapText="1"/>
    </xf>
    <xf numFmtId="167" fontId="7" fillId="7" borderId="1" xfId="0" applyNumberFormat="1" applyFont="1" applyFill="1" applyBorder="1" applyAlignment="1">
      <alignment horizontal="center" vertical="center" wrapText="1"/>
    </xf>
    <xf numFmtId="164" fontId="11" fillId="7" borderId="1" xfId="0" applyNumberFormat="1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165" fontId="11" fillId="7" borderId="1" xfId="0" applyNumberFormat="1" applyFont="1" applyFill="1" applyBorder="1" applyAlignment="1">
      <alignment horizontal="center" vertical="center" wrapText="1"/>
    </xf>
    <xf numFmtId="164" fontId="11" fillId="14" borderId="1" xfId="0" applyNumberFormat="1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center" wrapText="1"/>
    </xf>
    <xf numFmtId="9" fontId="6" fillId="6" borderId="1" xfId="0" applyNumberFormat="1" applyFont="1" applyFill="1" applyBorder="1" applyAlignment="1">
      <alignment horizontal="center" vertical="center" wrapText="1"/>
    </xf>
    <xf numFmtId="169" fontId="6" fillId="6" borderId="1" xfId="0" applyNumberFormat="1" applyFont="1" applyFill="1" applyBorder="1" applyAlignment="1">
      <alignment horizontal="center" vertical="center" wrapText="1"/>
    </xf>
    <xf numFmtId="169" fontId="11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9" fontId="11" fillId="7" borderId="1" xfId="0" applyNumberFormat="1" applyFont="1" applyFill="1" applyBorder="1" applyAlignment="1">
      <alignment horizontal="center" vertical="center" wrapText="1"/>
    </xf>
    <xf numFmtId="169" fontId="15" fillId="5" borderId="1" xfId="0" applyNumberFormat="1" applyFont="1" applyFill="1" applyBorder="1" applyAlignment="1">
      <alignment horizontal="center" vertical="center" wrapText="1"/>
    </xf>
    <xf numFmtId="169" fontId="5" fillId="7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top" wrapText="1"/>
    </xf>
    <xf numFmtId="0" fontId="12" fillId="7" borderId="1" xfId="0" applyFont="1" applyFill="1" applyBorder="1" applyAlignment="1">
      <alignment horizontal="left" vertical="top" wrapText="1"/>
    </xf>
    <xf numFmtId="0" fontId="11" fillId="7" borderId="1" xfId="0" applyFont="1" applyFill="1" applyBorder="1" applyAlignment="1">
      <alignment horizontal="left" vertical="top" wrapText="1"/>
    </xf>
    <xf numFmtId="164" fontId="10" fillId="9" borderId="1" xfId="0" applyNumberFormat="1" applyFont="1" applyFill="1" applyBorder="1" applyAlignment="1">
      <alignment horizontal="center" vertical="center"/>
    </xf>
    <xf numFmtId="164" fontId="10" fillId="11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170" fontId="0" fillId="0" borderId="0" xfId="0" applyNumberFormat="1"/>
    <xf numFmtId="0" fontId="16" fillId="0" borderId="0" xfId="0" applyFont="1"/>
    <xf numFmtId="0" fontId="9" fillId="9" borderId="0" xfId="0" applyFont="1" applyFill="1" applyAlignment="1">
      <alignment horizontal="center" vertical="center" wrapText="1"/>
    </xf>
    <xf numFmtId="0" fontId="0" fillId="0" borderId="0" xfId="0"/>
    <xf numFmtId="0" fontId="5" fillId="5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0" fillId="11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8" fillId="0" borderId="0" xfId="0" applyFont="1"/>
    <xf numFmtId="0" fontId="9" fillId="2" borderId="0" xfId="0" applyFont="1" applyFill="1" applyAlignment="1">
      <alignment horizontal="center" vertical="center" wrapText="1"/>
    </xf>
    <xf numFmtId="0" fontId="0" fillId="8" borderId="0" xfId="0" applyFill="1"/>
    <xf numFmtId="164" fontId="5" fillId="5" borderId="1" xfId="0" applyNumberFormat="1" applyFont="1" applyFill="1" applyBorder="1" applyAlignment="1">
      <alignment horizontal="center" vertical="center" wrapText="1"/>
    </xf>
    <xf numFmtId="164" fontId="5" fillId="13" borderId="1" xfId="0" applyNumberFormat="1" applyFont="1" applyFill="1" applyBorder="1" applyAlignment="1">
      <alignment horizontal="center" vertical="center" wrapText="1"/>
    </xf>
    <xf numFmtId="164" fontId="5" fillId="16" borderId="1" xfId="0" applyNumberFormat="1" applyFont="1" applyFill="1" applyBorder="1" applyAlignment="1">
      <alignment horizontal="center" vertical="center" wrapText="1"/>
    </xf>
    <xf numFmtId="168" fontId="5" fillId="13" borderId="1" xfId="0" applyNumberFormat="1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6">
    <dxf>
      <fill>
        <patternFill patternType="solid">
          <fgColor rgb="FFD7F0E0"/>
        </patternFill>
      </fill>
    </dxf>
    <dxf>
      <fill>
        <patternFill patternType="solid">
          <fgColor rgb="FFFFD7D7"/>
        </patternFill>
      </fill>
    </dxf>
    <dxf>
      <fill>
        <patternFill patternType="solid">
          <fgColor rgb="FFD7F0E0"/>
        </patternFill>
      </fill>
    </dxf>
    <dxf>
      <fill>
        <patternFill patternType="solid">
          <fgColor rgb="FFFFD7D7"/>
        </patternFill>
      </fill>
    </dxf>
    <dxf>
      <fill>
        <patternFill patternType="solid">
          <fgColor rgb="FFFFD7D7"/>
        </patternFill>
      </fill>
    </dxf>
    <dxf>
      <fill>
        <patternFill patternType="solid">
          <fgColor rgb="FFD7F0E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5C38"/>
  </sheetPr>
  <dimension ref="A1:C18"/>
  <sheetViews>
    <sheetView workbookViewId="0">
      <selection activeCell="C21" sqref="C21"/>
    </sheetView>
  </sheetViews>
  <sheetFormatPr defaultRowHeight="14.5" x14ac:dyDescent="0.35"/>
  <cols>
    <col min="1" max="1" width="40" customWidth="1"/>
    <col min="2" max="2" width="18" customWidth="1"/>
    <col min="3" max="3" width="44" customWidth="1"/>
  </cols>
  <sheetData>
    <row r="1" spans="1:3" ht="28" customHeight="1" x14ac:dyDescent="0.35">
      <c r="A1" s="83" t="s">
        <v>0</v>
      </c>
      <c r="B1" s="75"/>
      <c r="C1" s="75"/>
    </row>
    <row r="2" spans="1:3" ht="18" customHeight="1" x14ac:dyDescent="0.35">
      <c r="A2" s="82" t="s">
        <v>1</v>
      </c>
      <c r="B2" s="75"/>
      <c r="C2" s="75"/>
    </row>
    <row r="3" spans="1:3" ht="36" customHeight="1" x14ac:dyDescent="0.35">
      <c r="A3" s="1" t="s">
        <v>2</v>
      </c>
      <c r="B3" s="1" t="s">
        <v>3</v>
      </c>
      <c r="C3" s="1" t="s">
        <v>4</v>
      </c>
    </row>
    <row r="4" spans="1:3" ht="16" customHeight="1" x14ac:dyDescent="0.35">
      <c r="A4" s="84" t="s">
        <v>5</v>
      </c>
      <c r="B4" s="78"/>
      <c r="C4" s="79"/>
    </row>
    <row r="5" spans="1:3" ht="22" customHeight="1" x14ac:dyDescent="0.35">
      <c r="A5" s="2" t="s">
        <v>6</v>
      </c>
      <c r="B5" s="3">
        <v>30</v>
      </c>
      <c r="C5" s="4" t="s">
        <v>7</v>
      </c>
    </row>
    <row r="6" spans="1:3" ht="22" customHeight="1" x14ac:dyDescent="0.35">
      <c r="A6" s="5" t="s">
        <v>8</v>
      </c>
      <c r="B6" s="6">
        <v>1.6</v>
      </c>
      <c r="C6" s="7" t="s">
        <v>9</v>
      </c>
    </row>
    <row r="7" spans="1:3" ht="22" customHeight="1" x14ac:dyDescent="0.35">
      <c r="A7" s="2" t="s">
        <v>10</v>
      </c>
      <c r="B7" s="6">
        <v>2</v>
      </c>
      <c r="C7" s="4" t="s">
        <v>11</v>
      </c>
    </row>
    <row r="8" spans="1:3" ht="22" customHeight="1" x14ac:dyDescent="0.35">
      <c r="A8" s="5" t="s">
        <v>12</v>
      </c>
      <c r="B8" s="6">
        <v>1.7</v>
      </c>
      <c r="C8" s="7" t="s">
        <v>13</v>
      </c>
    </row>
    <row r="9" spans="1:3" ht="16" customHeight="1" x14ac:dyDescent="0.35">
      <c r="A9" s="84" t="s">
        <v>14</v>
      </c>
      <c r="B9" s="78"/>
      <c r="C9" s="79"/>
    </row>
    <row r="10" spans="1:3" ht="22" customHeight="1" x14ac:dyDescent="0.35">
      <c r="A10" s="5" t="s">
        <v>15</v>
      </c>
      <c r="B10" s="3">
        <v>20</v>
      </c>
      <c r="C10" s="7" t="s">
        <v>16</v>
      </c>
    </row>
    <row r="11" spans="1:3" ht="22" customHeight="1" x14ac:dyDescent="0.35">
      <c r="A11" s="2" t="s">
        <v>17</v>
      </c>
      <c r="B11" s="3">
        <v>800</v>
      </c>
      <c r="C11" s="4" t="s">
        <v>18</v>
      </c>
    </row>
    <row r="12" spans="1:3" ht="16" customHeight="1" x14ac:dyDescent="0.35">
      <c r="A12" s="84" t="s">
        <v>19</v>
      </c>
      <c r="B12" s="78"/>
      <c r="C12" s="79"/>
    </row>
    <row r="13" spans="1:3" ht="22" customHeight="1" x14ac:dyDescent="0.35">
      <c r="A13" s="2" t="s">
        <v>20</v>
      </c>
      <c r="B13" s="8">
        <f>Overhead!F22</f>
        <v>599</v>
      </c>
      <c r="C13" s="4" t="s">
        <v>21</v>
      </c>
    </row>
    <row r="14" spans="1:3" ht="22" customHeight="1" x14ac:dyDescent="0.35">
      <c r="A14" s="5" t="s">
        <v>22</v>
      </c>
      <c r="B14" s="3">
        <v>0.05</v>
      </c>
      <c r="C14" s="7" t="s">
        <v>23</v>
      </c>
    </row>
    <row r="15" spans="1:3" ht="16" customHeight="1" x14ac:dyDescent="0.35">
      <c r="A15" s="84" t="s">
        <v>24</v>
      </c>
      <c r="B15" s="78"/>
      <c r="C15" s="79"/>
    </row>
    <row r="16" spans="1:3" ht="22" customHeight="1" x14ac:dyDescent="0.35">
      <c r="A16" s="5" t="s">
        <v>25</v>
      </c>
      <c r="B16" s="9">
        <v>0.15</v>
      </c>
      <c r="C16" s="7" t="s">
        <v>26</v>
      </c>
    </row>
    <row r="18" spans="1:3" ht="14" customHeight="1" x14ac:dyDescent="0.35">
      <c r="A18" s="85" t="s">
        <v>27</v>
      </c>
      <c r="B18" s="75"/>
      <c r="C18" s="75"/>
    </row>
  </sheetData>
  <mergeCells count="7">
    <mergeCell ref="A1:C1"/>
    <mergeCell ref="A9:C9"/>
    <mergeCell ref="A18:C18"/>
    <mergeCell ref="A12:C12"/>
    <mergeCell ref="A4:C4"/>
    <mergeCell ref="A2:C2"/>
    <mergeCell ref="A15:C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A3A5C"/>
  </sheetPr>
  <dimension ref="A1:U22"/>
  <sheetViews>
    <sheetView tabSelected="1" workbookViewId="0">
      <selection activeCell="B16" sqref="B16"/>
    </sheetView>
  </sheetViews>
  <sheetFormatPr defaultRowHeight="14.5" x14ac:dyDescent="0.35"/>
  <cols>
    <col min="1" max="1" width="28" customWidth="1"/>
    <col min="2" max="3" width="16" customWidth="1"/>
    <col min="4" max="4" width="14" customWidth="1"/>
    <col min="5" max="5" width="36" customWidth="1"/>
    <col min="6" max="6" width="9.08984375" bestFit="1" customWidth="1"/>
    <col min="8" max="8" width="9.453125" bestFit="1" customWidth="1"/>
    <col min="9" max="12" width="8.7265625" customWidth="1"/>
    <col min="14" max="14" width="8.7265625" customWidth="1"/>
    <col min="18" max="19" width="8.7265625" customWidth="1"/>
  </cols>
  <sheetData>
    <row r="1" spans="1:21" ht="28" customHeight="1" x14ac:dyDescent="0.35">
      <c r="A1" s="74" t="s">
        <v>28</v>
      </c>
      <c r="B1" s="75"/>
      <c r="C1" s="75"/>
      <c r="D1" s="75"/>
      <c r="E1" s="75"/>
    </row>
    <row r="2" spans="1:21" ht="18" customHeight="1" x14ac:dyDescent="0.35">
      <c r="A2" s="82" t="s">
        <v>29</v>
      </c>
      <c r="B2" s="75"/>
      <c r="C2" s="75"/>
      <c r="D2" s="75"/>
      <c r="E2" s="75"/>
      <c r="H2" s="73"/>
      <c r="I2" s="73"/>
      <c r="J2" s="73"/>
      <c r="K2" s="73"/>
      <c r="L2" s="73"/>
      <c r="N2" s="73"/>
      <c r="O2" s="73"/>
      <c r="P2" s="73"/>
      <c r="Q2" s="73"/>
      <c r="R2" s="73"/>
      <c r="S2" s="73"/>
      <c r="T2" s="73"/>
      <c r="U2" s="73"/>
    </row>
    <row r="3" spans="1:21" ht="36" customHeight="1" x14ac:dyDescent="0.35">
      <c r="A3" s="10" t="s">
        <v>30</v>
      </c>
      <c r="B3" s="10" t="s">
        <v>31</v>
      </c>
      <c r="C3" s="10" t="s">
        <v>32</v>
      </c>
      <c r="D3" s="10" t="s">
        <v>33</v>
      </c>
      <c r="E3" s="10" t="s">
        <v>34</v>
      </c>
      <c r="H3" s="71"/>
      <c r="J3" s="72"/>
      <c r="R3" s="71"/>
    </row>
    <row r="4" spans="1:21" ht="20" customHeight="1" x14ac:dyDescent="0.35">
      <c r="A4" s="81" t="s">
        <v>35</v>
      </c>
      <c r="B4" s="78"/>
      <c r="C4" s="78"/>
      <c r="D4" s="78"/>
      <c r="E4" s="79"/>
      <c r="H4" s="71"/>
      <c r="R4" s="71"/>
    </row>
    <row r="5" spans="1:21" ht="20" customHeight="1" x14ac:dyDescent="0.35">
      <c r="A5" s="11" t="s">
        <v>36</v>
      </c>
      <c r="B5" s="3">
        <v>40</v>
      </c>
      <c r="C5" s="12" t="s">
        <v>37</v>
      </c>
      <c r="D5" s="13">
        <f>IF(B5=0,"",B5/Inputs!B11*100/4.33)</f>
        <v>1.1547344110854503</v>
      </c>
      <c r="E5" s="14" t="s">
        <v>38</v>
      </c>
      <c r="H5" s="71"/>
      <c r="J5" s="72"/>
      <c r="R5" s="71"/>
    </row>
    <row r="6" spans="1:21" ht="20" customHeight="1" x14ac:dyDescent="0.35">
      <c r="A6" s="5" t="s">
        <v>39</v>
      </c>
      <c r="B6" s="3">
        <v>200</v>
      </c>
      <c r="C6" s="15" t="s">
        <v>37</v>
      </c>
      <c r="D6" s="16">
        <f>IF(B6=0,"",B6/Inputs!B11*100/4.33)</f>
        <v>5.7736720554272516</v>
      </c>
      <c r="E6" s="7" t="s">
        <v>40</v>
      </c>
      <c r="H6" s="71"/>
      <c r="J6" s="72"/>
      <c r="R6" s="71"/>
    </row>
    <row r="7" spans="1:21" ht="20" customHeight="1" x14ac:dyDescent="0.35">
      <c r="A7" s="11" t="s">
        <v>41</v>
      </c>
      <c r="B7" s="3">
        <v>20</v>
      </c>
      <c r="C7" s="12" t="s">
        <v>37</v>
      </c>
      <c r="D7" s="13">
        <f>IF(B7=0,"",B7/Inputs!B11*100/4.33)</f>
        <v>0.57736720554272514</v>
      </c>
      <c r="E7" s="14" t="s">
        <v>42</v>
      </c>
      <c r="H7" s="71"/>
      <c r="J7" s="72"/>
    </row>
    <row r="8" spans="1:21" ht="20" customHeight="1" x14ac:dyDescent="0.35">
      <c r="A8" s="5" t="s">
        <v>43</v>
      </c>
      <c r="B8" s="3">
        <v>79</v>
      </c>
      <c r="C8" s="15" t="s">
        <v>37</v>
      </c>
      <c r="D8" s="16">
        <f>IF(B8=0,"",B8/Inputs!B11*100/4.33)</f>
        <v>2.2806004618937643</v>
      </c>
      <c r="E8" s="7" t="s">
        <v>44</v>
      </c>
      <c r="H8" s="71"/>
      <c r="J8" s="72"/>
    </row>
    <row r="9" spans="1:21" ht="20" customHeight="1" x14ac:dyDescent="0.35">
      <c r="A9" s="11" t="s">
        <v>45</v>
      </c>
      <c r="B9" s="3">
        <v>15</v>
      </c>
      <c r="C9" s="12" t="s">
        <v>37</v>
      </c>
      <c r="D9" s="13">
        <f>IF(B9=0,"",B9/Inputs!B11*100/4.33)</f>
        <v>0.43302540415704388</v>
      </c>
      <c r="E9" s="14" t="s">
        <v>46</v>
      </c>
      <c r="H9" s="71"/>
      <c r="J9" s="72"/>
    </row>
    <row r="10" spans="1:21" ht="20" customHeight="1" x14ac:dyDescent="0.35">
      <c r="A10" s="5" t="s">
        <v>47</v>
      </c>
      <c r="B10" s="3">
        <v>5</v>
      </c>
      <c r="C10" s="15" t="s">
        <v>37</v>
      </c>
      <c r="D10" s="16">
        <f>IF(B10=0,"",B10/Inputs!B11*100/4.33)</f>
        <v>0.14434180138568128</v>
      </c>
      <c r="E10" s="7" t="s">
        <v>48</v>
      </c>
      <c r="H10" s="71"/>
      <c r="J10" s="72"/>
    </row>
    <row r="11" spans="1:21" ht="22" customHeight="1" x14ac:dyDescent="0.35">
      <c r="A11" s="76" t="s">
        <v>49</v>
      </c>
      <c r="B11" s="17">
        <f>SUM(B5:B10)</f>
        <v>359</v>
      </c>
      <c r="C11" s="18"/>
      <c r="D11" s="18"/>
      <c r="E11" s="18"/>
      <c r="H11" s="71"/>
      <c r="J11" s="72"/>
    </row>
    <row r="12" spans="1:21" ht="20" customHeight="1" x14ac:dyDescent="0.35">
      <c r="A12" s="80" t="s">
        <v>50</v>
      </c>
      <c r="B12" s="78"/>
      <c r="C12" s="78"/>
      <c r="D12" s="78"/>
      <c r="E12" s="79"/>
      <c r="H12" s="71"/>
      <c r="J12" s="72"/>
    </row>
    <row r="13" spans="1:21" ht="20" customHeight="1" x14ac:dyDescent="0.35">
      <c r="A13" s="19" t="s">
        <v>51</v>
      </c>
      <c r="B13" s="3">
        <v>25</v>
      </c>
      <c r="C13" s="20" t="s">
        <v>37</v>
      </c>
      <c r="D13" s="21">
        <f>IF(B13=0,"",B13/Inputs!B11*100/4.33)</f>
        <v>0.72170900692840645</v>
      </c>
      <c r="E13" s="22" t="s">
        <v>52</v>
      </c>
      <c r="H13" s="71"/>
      <c r="J13" s="72"/>
    </row>
    <row r="14" spans="1:21" ht="20" customHeight="1" x14ac:dyDescent="0.35">
      <c r="A14" s="5" t="s">
        <v>53</v>
      </c>
      <c r="B14" s="3">
        <v>150</v>
      </c>
      <c r="C14" s="15" t="s">
        <v>37</v>
      </c>
      <c r="D14" s="16">
        <f>IF(B14=0,"",B14/Inputs!B11*100/4.33)</f>
        <v>4.3302540415704387</v>
      </c>
      <c r="E14" s="7" t="s">
        <v>54</v>
      </c>
      <c r="H14" s="71"/>
      <c r="J14" s="72"/>
    </row>
    <row r="15" spans="1:21" ht="20" customHeight="1" x14ac:dyDescent="0.35">
      <c r="A15" s="19" t="s">
        <v>55</v>
      </c>
      <c r="B15" s="3">
        <v>50</v>
      </c>
      <c r="C15" s="20" t="s">
        <v>37</v>
      </c>
      <c r="D15" s="21">
        <f>IF(B15=0,"",B15/Inputs!B11*100/4.33)</f>
        <v>1.4434180138568129</v>
      </c>
      <c r="E15" s="22" t="s">
        <v>56</v>
      </c>
      <c r="H15" s="71"/>
    </row>
    <row r="16" spans="1:21" ht="20" customHeight="1" x14ac:dyDescent="0.35">
      <c r="A16" s="5" t="s">
        <v>57</v>
      </c>
      <c r="B16" s="3">
        <v>15</v>
      </c>
      <c r="C16" s="15" t="s">
        <v>58</v>
      </c>
      <c r="D16" s="16">
        <f>IF(B16=0,"",B16/Inputs!B11*100/4.33)</f>
        <v>0.43302540415704388</v>
      </c>
      <c r="E16" s="7" t="s">
        <v>59</v>
      </c>
      <c r="H16" s="71"/>
    </row>
    <row r="17" spans="1:10" ht="22" customHeight="1" x14ac:dyDescent="0.35">
      <c r="A17" s="23" t="s">
        <v>60</v>
      </c>
      <c r="B17" s="24">
        <f>SUM(B13:B16)</f>
        <v>240</v>
      </c>
      <c r="C17" s="20"/>
      <c r="D17" s="20"/>
      <c r="E17" s="20"/>
      <c r="H17" s="71"/>
      <c r="J17" s="72"/>
    </row>
    <row r="18" spans="1:10" ht="8" customHeight="1" x14ac:dyDescent="0.35">
      <c r="H18" s="71"/>
      <c r="J18" s="72"/>
    </row>
    <row r="19" spans="1:10" ht="24" customHeight="1" x14ac:dyDescent="0.35">
      <c r="A19" s="81" t="s">
        <v>61</v>
      </c>
      <c r="B19" s="78"/>
      <c r="C19" s="78"/>
      <c r="D19" s="78"/>
      <c r="E19" s="79"/>
      <c r="F19" s="68">
        <f>B11</f>
        <v>359</v>
      </c>
      <c r="H19" s="71"/>
      <c r="J19" s="72"/>
    </row>
    <row r="20" spans="1:10" ht="24" customHeight="1" x14ac:dyDescent="0.35">
      <c r="A20" s="80" t="s">
        <v>62</v>
      </c>
      <c r="B20" s="78"/>
      <c r="C20" s="78"/>
      <c r="D20" s="78"/>
      <c r="E20" s="79"/>
      <c r="F20" s="69">
        <f>B17</f>
        <v>240</v>
      </c>
      <c r="H20" s="71"/>
      <c r="J20" s="72"/>
    </row>
    <row r="21" spans="1:10" ht="6" customHeight="1" x14ac:dyDescent="0.35">
      <c r="H21" s="71"/>
      <c r="J21" s="72"/>
    </row>
    <row r="22" spans="1:10" ht="24" customHeight="1" x14ac:dyDescent="0.35">
      <c r="A22" s="77" t="s">
        <v>63</v>
      </c>
      <c r="B22" s="78"/>
      <c r="C22" s="78"/>
      <c r="D22" s="78"/>
      <c r="E22" s="79"/>
      <c r="F22" s="70">
        <f>F19+F20</f>
        <v>599</v>
      </c>
      <c r="H22" s="71"/>
      <c r="J22" s="72"/>
    </row>
  </sheetData>
  <mergeCells count="8">
    <mergeCell ref="A1:E1"/>
    <mergeCell ref="A11"/>
    <mergeCell ref="A22:E22"/>
    <mergeCell ref="A12:E12"/>
    <mergeCell ref="A4:E4"/>
    <mergeCell ref="A20:E20"/>
    <mergeCell ref="A2:E2"/>
    <mergeCell ref="A19:E1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7D52"/>
  </sheetPr>
  <dimension ref="A1:H50"/>
  <sheetViews>
    <sheetView workbookViewId="0">
      <selection activeCell="B7" sqref="B7"/>
    </sheetView>
  </sheetViews>
  <sheetFormatPr defaultRowHeight="14.5" x14ac:dyDescent="0.35"/>
  <cols>
    <col min="1" max="1" width="28" customWidth="1"/>
    <col min="2" max="2" width="14" customWidth="1"/>
    <col min="3" max="3" width="16" customWidth="1"/>
    <col min="4" max="4" width="14" customWidth="1"/>
    <col min="5" max="5" width="20" customWidth="1"/>
    <col min="6" max="6" width="18" customWidth="1"/>
    <col min="7" max="7" width="16" customWidth="1"/>
    <col min="8" max="8" width="32" customWidth="1"/>
  </cols>
  <sheetData>
    <row r="1" spans="1:8" ht="28" customHeight="1" x14ac:dyDescent="0.35">
      <c r="A1" s="86" t="s">
        <v>64</v>
      </c>
      <c r="B1" s="75"/>
      <c r="C1" s="75"/>
      <c r="D1" s="75"/>
      <c r="E1" s="75"/>
      <c r="F1" s="75"/>
      <c r="G1" s="75"/>
      <c r="H1" s="75"/>
    </row>
    <row r="2" spans="1:8" ht="18" customHeight="1" x14ac:dyDescent="0.35">
      <c r="A2" s="82" t="s">
        <v>65</v>
      </c>
      <c r="B2" s="75"/>
      <c r="C2" s="75"/>
      <c r="D2" s="75"/>
      <c r="E2" s="75"/>
      <c r="F2" s="75"/>
      <c r="G2" s="75"/>
      <c r="H2" s="75"/>
    </row>
    <row r="3" spans="1:8" ht="36" customHeight="1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  <c r="H3" s="1" t="s">
        <v>34</v>
      </c>
    </row>
    <row r="4" spans="1:8" ht="20" customHeight="1" x14ac:dyDescent="0.35">
      <c r="A4" s="25" t="s">
        <v>73</v>
      </c>
      <c r="B4" s="26" t="s">
        <v>74</v>
      </c>
      <c r="C4" s="27">
        <v>0.5</v>
      </c>
      <c r="D4" s="28">
        <v>8.3000000000000004E-2</v>
      </c>
      <c r="E4" s="29"/>
      <c r="F4" s="30"/>
      <c r="G4" s="31">
        <v>30</v>
      </c>
      <c r="H4" s="32" t="s">
        <v>75</v>
      </c>
    </row>
    <row r="5" spans="1:8" ht="20" customHeight="1" x14ac:dyDescent="0.35">
      <c r="A5" s="5" t="s">
        <v>168</v>
      </c>
      <c r="B5" s="33" t="s">
        <v>74</v>
      </c>
      <c r="C5" s="34">
        <v>0.4</v>
      </c>
      <c r="D5" s="35">
        <v>8.3000000000000004E-2</v>
      </c>
      <c r="E5" s="29"/>
      <c r="F5" s="30"/>
      <c r="G5" s="36">
        <v>20</v>
      </c>
      <c r="H5" s="37" t="s">
        <v>76</v>
      </c>
    </row>
    <row r="6" spans="1:8" ht="20" customHeight="1" x14ac:dyDescent="0.35">
      <c r="A6" s="25" t="s">
        <v>77</v>
      </c>
      <c r="B6" s="26" t="s">
        <v>78</v>
      </c>
      <c r="C6" s="27">
        <v>2</v>
      </c>
      <c r="D6" s="28">
        <v>0.5</v>
      </c>
      <c r="E6" s="29"/>
      <c r="F6" s="30"/>
      <c r="G6" s="31">
        <v>8</v>
      </c>
      <c r="H6" s="32" t="s">
        <v>79</v>
      </c>
    </row>
    <row r="7" spans="1:8" ht="20" customHeight="1" x14ac:dyDescent="0.35">
      <c r="A7" s="5" t="s">
        <v>80</v>
      </c>
      <c r="B7" s="33" t="s">
        <v>81</v>
      </c>
      <c r="C7" s="34">
        <v>10</v>
      </c>
      <c r="D7" s="35">
        <v>0.5</v>
      </c>
      <c r="E7" s="29"/>
      <c r="F7" s="30"/>
      <c r="G7" s="36">
        <v>10</v>
      </c>
      <c r="H7" s="37" t="s">
        <v>82</v>
      </c>
    </row>
    <row r="8" spans="1:8" ht="20" customHeight="1" x14ac:dyDescent="0.35">
      <c r="A8" s="25" t="s">
        <v>83</v>
      </c>
      <c r="B8" s="26" t="s">
        <v>84</v>
      </c>
      <c r="C8" s="27">
        <v>250</v>
      </c>
      <c r="D8" s="28">
        <v>5</v>
      </c>
      <c r="E8" s="29"/>
      <c r="F8" s="30"/>
      <c r="G8" s="31">
        <v>1</v>
      </c>
      <c r="H8" s="32" t="s">
        <v>85</v>
      </c>
    </row>
    <row r="9" spans="1:8" ht="20" customHeight="1" x14ac:dyDescent="0.35">
      <c r="A9" s="5" t="s">
        <v>86</v>
      </c>
      <c r="B9" s="33" t="s">
        <v>87</v>
      </c>
      <c r="C9" s="34">
        <v>0</v>
      </c>
      <c r="D9" s="35">
        <v>1.5</v>
      </c>
      <c r="E9" s="29"/>
      <c r="F9" s="30"/>
      <c r="G9" s="36">
        <v>2</v>
      </c>
      <c r="H9" s="37" t="s">
        <v>88</v>
      </c>
    </row>
    <row r="10" spans="1:8" ht="20" customHeight="1" x14ac:dyDescent="0.35">
      <c r="A10" s="25" t="s">
        <v>169</v>
      </c>
      <c r="B10" s="26" t="s">
        <v>74</v>
      </c>
      <c r="C10" s="27">
        <v>0.2</v>
      </c>
      <c r="D10" s="28">
        <v>8.3000000000000004E-2</v>
      </c>
      <c r="E10" s="29"/>
      <c r="F10" s="30"/>
      <c r="G10" s="31">
        <v>20</v>
      </c>
      <c r="H10" s="32"/>
    </row>
    <row r="11" spans="1:8" ht="20" customHeight="1" x14ac:dyDescent="0.35">
      <c r="A11" s="5" t="s">
        <v>170</v>
      </c>
      <c r="B11" s="33" t="s">
        <v>74</v>
      </c>
      <c r="C11" s="34">
        <v>0.4</v>
      </c>
      <c r="D11" s="35">
        <v>8.3000000000000004E-2</v>
      </c>
      <c r="E11" s="29"/>
      <c r="F11" s="30"/>
      <c r="G11" s="36">
        <v>20</v>
      </c>
      <c r="H11" s="37"/>
    </row>
    <row r="12" spans="1:8" ht="20" customHeight="1" x14ac:dyDescent="0.35">
      <c r="A12" s="25" t="s">
        <v>171</v>
      </c>
      <c r="B12" s="26" t="s">
        <v>74</v>
      </c>
      <c r="C12" s="27">
        <v>0.4</v>
      </c>
      <c r="D12" s="28">
        <v>8.3000000000000004E-2</v>
      </c>
      <c r="E12" s="29"/>
      <c r="F12" s="30"/>
      <c r="G12" s="31">
        <v>20</v>
      </c>
      <c r="H12" s="32"/>
    </row>
    <row r="13" spans="1:8" ht="20" customHeight="1" x14ac:dyDescent="0.35">
      <c r="A13" s="5" t="s">
        <v>172</v>
      </c>
      <c r="B13" s="33" t="s">
        <v>177</v>
      </c>
      <c r="C13" s="34">
        <v>0.4</v>
      </c>
      <c r="D13" s="35">
        <v>8.3000000000000004E-2</v>
      </c>
      <c r="E13" s="29"/>
      <c r="F13" s="30"/>
      <c r="G13" s="36">
        <v>2</v>
      </c>
      <c r="H13" s="37"/>
    </row>
    <row r="14" spans="1:8" ht="20" customHeight="1" x14ac:dyDescent="0.35">
      <c r="A14" s="25" t="s">
        <v>173</v>
      </c>
      <c r="B14" s="26" t="s">
        <v>177</v>
      </c>
      <c r="C14" s="27">
        <v>0.4</v>
      </c>
      <c r="D14" s="28">
        <v>8.3000000000000004E-2</v>
      </c>
      <c r="E14" s="29"/>
      <c r="F14" s="30"/>
      <c r="G14" s="31">
        <v>2</v>
      </c>
      <c r="H14" s="32"/>
    </row>
    <row r="15" spans="1:8" ht="20" customHeight="1" x14ac:dyDescent="0.35">
      <c r="A15" s="5" t="s">
        <v>174</v>
      </c>
      <c r="B15" s="33" t="s">
        <v>177</v>
      </c>
      <c r="C15" s="34">
        <v>0.2</v>
      </c>
      <c r="D15" s="35">
        <v>8.3000000000000004E-2</v>
      </c>
      <c r="E15" s="29"/>
      <c r="F15" s="30"/>
      <c r="G15" s="36">
        <v>10</v>
      </c>
      <c r="H15" s="37"/>
    </row>
    <row r="16" spans="1:8" ht="20" customHeight="1" x14ac:dyDescent="0.35">
      <c r="A16" s="25" t="s">
        <v>175</v>
      </c>
      <c r="B16" s="26" t="s">
        <v>177</v>
      </c>
      <c r="C16" s="27">
        <v>0.2</v>
      </c>
      <c r="D16" s="28">
        <v>8.3000000000000004E-2</v>
      </c>
      <c r="E16" s="29"/>
      <c r="F16" s="30"/>
      <c r="G16" s="31">
        <v>10</v>
      </c>
      <c r="H16" s="32"/>
    </row>
    <row r="17" spans="1:8" ht="20" customHeight="1" x14ac:dyDescent="0.35">
      <c r="A17" s="5" t="s">
        <v>176</v>
      </c>
      <c r="B17" s="33" t="s">
        <v>180</v>
      </c>
      <c r="C17" s="34">
        <v>0.5</v>
      </c>
      <c r="D17" s="35">
        <v>8.3000000000000004E-2</v>
      </c>
      <c r="E17" s="29"/>
      <c r="F17" s="30"/>
      <c r="G17" s="36">
        <v>5</v>
      </c>
      <c r="H17" s="37"/>
    </row>
    <row r="18" spans="1:8" ht="20" customHeight="1" x14ac:dyDescent="0.35">
      <c r="A18" s="25" t="s">
        <v>179</v>
      </c>
      <c r="B18" s="26" t="s">
        <v>180</v>
      </c>
      <c r="C18" s="27">
        <v>0.5</v>
      </c>
      <c r="D18" s="28">
        <v>8.3000000000000004E-2</v>
      </c>
      <c r="E18" s="29"/>
      <c r="F18" s="30"/>
      <c r="G18" s="31">
        <v>5</v>
      </c>
      <c r="H18" s="32"/>
    </row>
    <row r="19" spans="1:8" ht="20" customHeight="1" x14ac:dyDescent="0.35">
      <c r="A19" s="5" t="s">
        <v>178</v>
      </c>
      <c r="B19" s="33" t="s">
        <v>74</v>
      </c>
      <c r="C19" s="34">
        <v>0.4</v>
      </c>
      <c r="D19" s="35">
        <v>8.3000000000000004E-2</v>
      </c>
      <c r="E19" s="29"/>
      <c r="F19" s="30"/>
      <c r="G19" s="36">
        <v>20</v>
      </c>
      <c r="H19" s="37"/>
    </row>
    <row r="20" spans="1:8" ht="20" customHeight="1" x14ac:dyDescent="0.35">
      <c r="A20" s="25" t="s">
        <v>181</v>
      </c>
      <c r="B20" s="26" t="s">
        <v>74</v>
      </c>
      <c r="C20" s="27">
        <v>0.4</v>
      </c>
      <c r="D20" s="28">
        <v>8.3000000000000004E-2</v>
      </c>
      <c r="E20" s="29"/>
      <c r="F20" s="30"/>
      <c r="G20" s="31">
        <v>20</v>
      </c>
      <c r="H20" s="32"/>
    </row>
    <row r="21" spans="1:8" ht="20" customHeight="1" x14ac:dyDescent="0.35">
      <c r="A21" s="5" t="s">
        <v>182</v>
      </c>
      <c r="B21" s="33" t="s">
        <v>74</v>
      </c>
      <c r="C21" s="34">
        <v>0.4</v>
      </c>
      <c r="D21" s="35">
        <v>8.3000000000000004E-2</v>
      </c>
      <c r="E21" s="29"/>
      <c r="F21" s="30"/>
      <c r="G21" s="36">
        <v>20</v>
      </c>
      <c r="H21" s="37"/>
    </row>
    <row r="22" spans="1:8" ht="20" customHeight="1" x14ac:dyDescent="0.35">
      <c r="A22" s="25" t="s">
        <v>183</v>
      </c>
      <c r="B22" s="26" t="s">
        <v>74</v>
      </c>
      <c r="C22" s="27">
        <v>0.4</v>
      </c>
      <c r="D22" s="28">
        <v>8.3000000000000004E-2</v>
      </c>
      <c r="E22" s="29"/>
      <c r="F22" s="30"/>
      <c r="G22" s="31">
        <v>10</v>
      </c>
      <c r="H22" s="32"/>
    </row>
    <row r="23" spans="1:8" ht="20" customHeight="1" x14ac:dyDescent="0.35">
      <c r="A23" s="5" t="s">
        <v>184</v>
      </c>
      <c r="B23" s="33" t="s">
        <v>81</v>
      </c>
      <c r="C23" s="34"/>
      <c r="D23" s="35"/>
      <c r="E23" s="29"/>
      <c r="F23" s="30"/>
      <c r="G23" s="36"/>
      <c r="H23" s="37"/>
    </row>
    <row r="24" spans="1:8" ht="20" customHeight="1" x14ac:dyDescent="0.35">
      <c r="A24" s="25"/>
      <c r="B24" s="26"/>
      <c r="C24" s="27"/>
      <c r="D24" s="28"/>
      <c r="E24" s="29"/>
      <c r="F24" s="30"/>
      <c r="G24" s="31"/>
      <c r="H24" s="32"/>
    </row>
    <row r="25" spans="1:8" ht="20" customHeight="1" x14ac:dyDescent="0.35">
      <c r="A25" s="5"/>
      <c r="B25" s="33"/>
      <c r="C25" s="34"/>
      <c r="D25" s="35"/>
      <c r="E25" s="29"/>
      <c r="F25" s="30"/>
      <c r="G25" s="36"/>
      <c r="H25" s="37"/>
    </row>
    <row r="26" spans="1:8" ht="20" customHeight="1" x14ac:dyDescent="0.35">
      <c r="A26" s="25"/>
      <c r="B26" s="26"/>
      <c r="C26" s="27"/>
      <c r="D26" s="28"/>
      <c r="E26" s="29"/>
      <c r="F26" s="30"/>
      <c r="G26" s="31"/>
      <c r="H26" s="32"/>
    </row>
    <row r="27" spans="1:8" ht="20" customHeight="1" x14ac:dyDescent="0.35">
      <c r="A27" s="5"/>
      <c r="B27" s="33"/>
      <c r="C27" s="34"/>
      <c r="D27" s="35"/>
      <c r="E27" s="29"/>
      <c r="F27" s="30"/>
      <c r="G27" s="36"/>
      <c r="H27" s="37"/>
    </row>
    <row r="28" spans="1:8" ht="20" customHeight="1" x14ac:dyDescent="0.35">
      <c r="A28" s="25"/>
      <c r="B28" s="26"/>
      <c r="C28" s="27"/>
      <c r="D28" s="28"/>
      <c r="E28" s="29"/>
      <c r="F28" s="30"/>
      <c r="G28" s="31"/>
      <c r="H28" s="32"/>
    </row>
    <row r="29" spans="1:8" ht="20" customHeight="1" x14ac:dyDescent="0.35">
      <c r="A29" s="5"/>
      <c r="B29" s="33"/>
      <c r="C29" s="34"/>
      <c r="D29" s="35"/>
      <c r="E29" s="29"/>
      <c r="F29" s="30"/>
      <c r="G29" s="36"/>
      <c r="H29" s="37"/>
    </row>
    <row r="30" spans="1:8" ht="20" customHeight="1" x14ac:dyDescent="0.35">
      <c r="A30" s="25"/>
      <c r="B30" s="26"/>
      <c r="C30" s="27"/>
      <c r="D30" s="28"/>
      <c r="E30" s="29"/>
      <c r="F30" s="30"/>
      <c r="G30" s="31"/>
      <c r="H30" s="32"/>
    </row>
    <row r="31" spans="1:8" ht="20" customHeight="1" x14ac:dyDescent="0.35">
      <c r="A31" s="5"/>
      <c r="B31" s="33"/>
      <c r="C31" s="34"/>
      <c r="D31" s="35"/>
      <c r="E31" s="29"/>
      <c r="F31" s="30"/>
      <c r="G31" s="36"/>
      <c r="H31" s="37"/>
    </row>
    <row r="32" spans="1:8" ht="20" customHeight="1" x14ac:dyDescent="0.35">
      <c r="A32" s="25"/>
      <c r="B32" s="26"/>
      <c r="C32" s="27"/>
      <c r="D32" s="28"/>
      <c r="E32" s="29"/>
      <c r="F32" s="30"/>
      <c r="G32" s="31"/>
      <c r="H32" s="32"/>
    </row>
    <row r="33" spans="1:8" ht="20" customHeight="1" x14ac:dyDescent="0.35">
      <c r="A33" s="5"/>
      <c r="B33" s="33"/>
      <c r="C33" s="34"/>
      <c r="D33" s="35"/>
      <c r="E33" s="29"/>
      <c r="F33" s="30"/>
      <c r="G33" s="36"/>
      <c r="H33" s="37"/>
    </row>
    <row r="34" spans="1:8" ht="20" customHeight="1" x14ac:dyDescent="0.35">
      <c r="A34" s="25"/>
      <c r="B34" s="26"/>
      <c r="C34" s="27"/>
      <c r="D34" s="28"/>
      <c r="E34" s="29"/>
      <c r="F34" s="30"/>
      <c r="G34" s="31"/>
      <c r="H34" s="32"/>
    </row>
    <row r="35" spans="1:8" ht="20" customHeight="1" x14ac:dyDescent="0.35">
      <c r="A35" s="5"/>
      <c r="B35" s="33"/>
      <c r="C35" s="34"/>
      <c r="D35" s="35"/>
      <c r="E35" s="29"/>
      <c r="F35" s="30"/>
      <c r="G35" s="36"/>
      <c r="H35" s="37"/>
    </row>
    <row r="36" spans="1:8" ht="20" customHeight="1" x14ac:dyDescent="0.35">
      <c r="A36" s="25"/>
      <c r="B36" s="26"/>
      <c r="C36" s="27"/>
      <c r="D36" s="28"/>
      <c r="E36" s="29"/>
      <c r="F36" s="30"/>
      <c r="G36" s="31"/>
      <c r="H36" s="32"/>
    </row>
    <row r="37" spans="1:8" ht="20" customHeight="1" x14ac:dyDescent="0.35">
      <c r="A37" s="5"/>
      <c r="B37" s="33"/>
      <c r="C37" s="34"/>
      <c r="D37" s="35"/>
      <c r="E37" s="29"/>
      <c r="F37" s="30"/>
      <c r="G37" s="36"/>
      <c r="H37" s="37"/>
    </row>
    <row r="38" spans="1:8" ht="20" customHeight="1" x14ac:dyDescent="0.35">
      <c r="A38" s="25"/>
      <c r="B38" s="26"/>
      <c r="C38" s="27"/>
      <c r="D38" s="28"/>
      <c r="E38" s="29"/>
      <c r="F38" s="30"/>
      <c r="G38" s="31"/>
      <c r="H38" s="32"/>
    </row>
    <row r="39" spans="1:8" ht="20" customHeight="1" x14ac:dyDescent="0.35">
      <c r="A39" s="5"/>
      <c r="B39" s="33"/>
      <c r="C39" s="34"/>
      <c r="D39" s="35"/>
      <c r="E39" s="29"/>
      <c r="F39" s="30"/>
      <c r="G39" s="36"/>
      <c r="H39" s="37"/>
    </row>
    <row r="40" spans="1:8" ht="20" customHeight="1" x14ac:dyDescent="0.35">
      <c r="A40" s="25"/>
      <c r="B40" s="26"/>
      <c r="C40" s="27"/>
      <c r="D40" s="28"/>
      <c r="E40" s="29"/>
      <c r="F40" s="30"/>
      <c r="G40" s="31"/>
      <c r="H40" s="32"/>
    </row>
    <row r="41" spans="1:8" ht="20" customHeight="1" x14ac:dyDescent="0.35">
      <c r="A41" s="5"/>
      <c r="B41" s="33"/>
      <c r="C41" s="34"/>
      <c r="D41" s="35"/>
      <c r="E41" s="29"/>
      <c r="F41" s="30"/>
      <c r="G41" s="36"/>
      <c r="H41" s="37"/>
    </row>
    <row r="42" spans="1:8" ht="20" customHeight="1" x14ac:dyDescent="0.35">
      <c r="A42" s="25"/>
      <c r="B42" s="26"/>
      <c r="C42" s="27"/>
      <c r="D42" s="28"/>
      <c r="E42" s="29"/>
      <c r="F42" s="30"/>
      <c r="G42" s="31"/>
      <c r="H42" s="32"/>
    </row>
    <row r="43" spans="1:8" ht="20" customHeight="1" x14ac:dyDescent="0.35">
      <c r="A43" s="5"/>
      <c r="B43" s="33"/>
      <c r="C43" s="34"/>
      <c r="D43" s="35"/>
      <c r="E43" s="29"/>
      <c r="F43" s="30"/>
      <c r="G43" s="36"/>
      <c r="H43" s="37"/>
    </row>
    <row r="44" spans="1:8" ht="20" customHeight="1" x14ac:dyDescent="0.35">
      <c r="A44" s="25"/>
      <c r="B44" s="26"/>
      <c r="C44" s="27"/>
      <c r="D44" s="28"/>
      <c r="E44" s="29"/>
      <c r="F44" s="30"/>
      <c r="G44" s="31"/>
      <c r="H44" s="32"/>
    </row>
    <row r="45" spans="1:8" ht="20" customHeight="1" x14ac:dyDescent="0.35">
      <c r="A45" s="5"/>
      <c r="B45" s="33"/>
      <c r="C45" s="34"/>
      <c r="D45" s="35"/>
      <c r="E45" s="29"/>
      <c r="F45" s="30"/>
      <c r="G45" s="36"/>
      <c r="H45" s="37"/>
    </row>
    <row r="46" spans="1:8" ht="20" customHeight="1" x14ac:dyDescent="0.35">
      <c r="A46" s="25"/>
      <c r="B46" s="26"/>
      <c r="C46" s="27"/>
      <c r="D46" s="28"/>
      <c r="E46" s="29"/>
      <c r="F46" s="30"/>
      <c r="G46" s="31"/>
      <c r="H46" s="32"/>
    </row>
    <row r="47" spans="1:8" ht="20" customHeight="1" x14ac:dyDescent="0.35">
      <c r="A47" s="5"/>
      <c r="B47" s="33"/>
      <c r="C47" s="34"/>
      <c r="D47" s="35"/>
      <c r="E47" s="29"/>
      <c r="F47" s="30"/>
      <c r="G47" s="36"/>
      <c r="H47" s="37"/>
    </row>
    <row r="48" spans="1:8" ht="20" customHeight="1" x14ac:dyDescent="0.35">
      <c r="A48" s="25"/>
      <c r="B48" s="26"/>
      <c r="C48" s="27"/>
      <c r="D48" s="28"/>
      <c r="E48" s="29"/>
      <c r="F48" s="30"/>
      <c r="G48" s="31"/>
      <c r="H48" s="32"/>
    </row>
    <row r="49" spans="1:8" ht="20" customHeight="1" x14ac:dyDescent="0.35">
      <c r="A49" s="5"/>
      <c r="B49" s="33"/>
      <c r="C49" s="34"/>
      <c r="D49" s="35"/>
      <c r="E49" s="29"/>
      <c r="F49" s="30"/>
      <c r="G49" s="36"/>
      <c r="H49" s="37"/>
    </row>
    <row r="50" spans="1:8" ht="20" customHeight="1" x14ac:dyDescent="0.35">
      <c r="A50" s="25"/>
      <c r="B50" s="26"/>
      <c r="C50" s="27"/>
      <c r="D50" s="28"/>
      <c r="E50" s="29"/>
      <c r="F50" s="30"/>
      <c r="G50" s="31"/>
      <c r="H50" s="32"/>
    </row>
  </sheetData>
  <mergeCells count="2">
    <mergeCell ref="A2:H2"/>
    <mergeCell ref="A1:H1"/>
  </mergeCells>
  <dataValidations count="1">
    <dataValidation type="decimal" operator="greaterThanOrEqual" showErrorMessage="1" errorTitle="Invalid" error="Must be 0 or greater." sqref="G4:G50 C4:D50" xr:uid="{00000000-0002-0000-0200-000000000000}">
      <formula1>0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A4A6B"/>
  </sheetPr>
  <dimension ref="A1:M50"/>
  <sheetViews>
    <sheetView zoomScale="80" zoomScaleNormal="80" workbookViewId="0">
      <pane ySplit="3" topLeftCell="A12" activePane="bottomLeft" state="frozen"/>
      <selection pane="bottomLeft" activeCell="H24" sqref="H24"/>
    </sheetView>
  </sheetViews>
  <sheetFormatPr defaultRowHeight="14.5" x14ac:dyDescent="0.35"/>
  <cols>
    <col min="1" max="1" width="28" customWidth="1"/>
    <col min="2" max="2" width="13" customWidth="1"/>
    <col min="3" max="3" width="12" customWidth="1"/>
    <col min="4" max="6" width="13" customWidth="1"/>
    <col min="7" max="7" width="11" customWidth="1"/>
    <col min="8" max="9" width="15" customWidth="1"/>
    <col min="10" max="10" width="13" customWidth="1"/>
    <col min="11" max="11" width="18" customWidth="1"/>
    <col min="12" max="13" width="20" customWidth="1"/>
  </cols>
  <sheetData>
    <row r="1" spans="1:13" ht="28" customHeight="1" x14ac:dyDescent="0.35">
      <c r="A1" s="86" t="s">
        <v>89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8" customHeight="1" x14ac:dyDescent="0.35">
      <c r="A2" s="82" t="s">
        <v>90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36" customHeight="1" x14ac:dyDescent="0.35">
      <c r="A3" s="1" t="s">
        <v>66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0" t="s">
        <v>100</v>
      </c>
      <c r="L3" s="10" t="s">
        <v>101</v>
      </c>
      <c r="M3" s="10" t="s">
        <v>102</v>
      </c>
    </row>
    <row r="4" spans="1:13" ht="20" customHeight="1" x14ac:dyDescent="0.35">
      <c r="A4" s="38" t="str">
        <f>IF(Products!A4="","",Products!A4)</f>
        <v>Basil bunch</v>
      </c>
      <c r="B4" s="39">
        <f>IF(Products!A4="","",Products!C4)</f>
        <v>0.5</v>
      </c>
      <c r="C4" s="40">
        <f>IF(Products!A4="","",Products!D4)</f>
        <v>8.3000000000000004E-2</v>
      </c>
      <c r="D4" s="41">
        <f>IF(Products!A4="","",IF(Products!E4&lt;&gt;"",Products!E4,Inputs!B5))</f>
        <v>30</v>
      </c>
      <c r="E4" s="41">
        <f>IF(Products!A4="","",D4*C4)</f>
        <v>2.4900000000000002</v>
      </c>
      <c r="F4" s="41">
        <f>IF(Products!A4="","",E4+B4+(Inputs!B13/4.33/Inputs!B10)*C4)</f>
        <v>3.5640993071593536</v>
      </c>
      <c r="G4" s="42">
        <f>IF(Products!A4="","",IF(Products!F4&lt;&gt;"",Products!F4,Inputs!B8))</f>
        <v>1.7</v>
      </c>
      <c r="H4" s="43">
        <f>IF(Products!A4="","",F4*G4)</f>
        <v>6.0589688221709013</v>
      </c>
      <c r="I4" s="41">
        <f>IF(Products!A4="","",H4-F4)</f>
        <v>2.4948695150115476</v>
      </c>
      <c r="J4" s="44">
        <f>IF(OR(Products!A4="",H4=0),"",I4/H4)</f>
        <v>0.41176470588235298</v>
      </c>
      <c r="K4" s="3">
        <v>5.5</v>
      </c>
      <c r="L4" s="45">
        <f>IF(OR(Products!A4="",K4="",C4=0),"← enter market price",(K4-B4-(Inputs!B13/4.33/Inputs!B10)*C4)/C4)</f>
        <v>53.324104733019837</v>
      </c>
      <c r="M4" s="12" t="str">
        <f>IF(OR(Products!A4="",K4=""),"—",IF(L4&gt;=(D4*(1-Inputs!B16)),"✅ Viable","⚠️ Below wage target"))</f>
        <v>✅ Viable</v>
      </c>
    </row>
    <row r="5" spans="1:13" ht="20" customHeight="1" x14ac:dyDescent="0.35">
      <c r="A5" s="46" t="str">
        <f>IF(Products!A5="","",Products!A5)</f>
        <v xml:space="preserve">Mint </v>
      </c>
      <c r="B5" s="47">
        <f>IF(Products!A5="","",Products!C5)</f>
        <v>0.4</v>
      </c>
      <c r="C5" s="48">
        <f>IF(Products!A5="","",Products!D5)</f>
        <v>8.3000000000000004E-2</v>
      </c>
      <c r="D5" s="49">
        <f>IF(Products!A5="","",IF(Products!E5&lt;&gt;"",Products!E5,Inputs!B5))</f>
        <v>30</v>
      </c>
      <c r="E5" s="49">
        <f>IF(Products!A5="","",D5*C5)</f>
        <v>2.4900000000000002</v>
      </c>
      <c r="F5" s="49">
        <f>IF(Products!A5="","",E5+B5+(Inputs!B13/4.33/Inputs!B10)*C5)</f>
        <v>3.4640993071593535</v>
      </c>
      <c r="G5" s="50">
        <f>IF(Products!A5="","",IF(Products!F5&lt;&gt;"",Products!F5,Inputs!B8))</f>
        <v>1.7</v>
      </c>
      <c r="H5" s="51">
        <f>IF(Products!A5="","",F5*G5)</f>
        <v>5.8889688221709005</v>
      </c>
      <c r="I5" s="49">
        <f>IF(Products!A5="","",H5-F5)</f>
        <v>2.4248695150115469</v>
      </c>
      <c r="J5" s="52">
        <f>IF(OR(Products!A5="",H5=0),"",I5/H5)</f>
        <v>0.41176470588235287</v>
      </c>
      <c r="K5" s="3">
        <v>4.5</v>
      </c>
      <c r="L5" s="53">
        <f>IF(OR(Products!A5="",K5="",C5=0),"← enter market price",(K5-B5-(Inputs!B13/4.33/Inputs!B10)*C5)/C5)</f>
        <v>42.480731239043926</v>
      </c>
      <c r="M5" s="54" t="str">
        <f>IF(OR(Products!A5="",K5=""),"—",IF(L5&gt;=(D5*(1-Inputs!B16)),"✅ Viable","⚠️ Below wage target"))</f>
        <v>✅ Viable</v>
      </c>
    </row>
    <row r="6" spans="1:13" ht="20" customHeight="1" x14ac:dyDescent="0.35">
      <c r="A6" s="38" t="str">
        <f>IF(Products!A6="","",Products!A6)</f>
        <v>Salad greens (container)</v>
      </c>
      <c r="B6" s="39">
        <f>IF(Products!A6="","",Products!C6)</f>
        <v>2</v>
      </c>
      <c r="C6" s="40">
        <f>IF(Products!A6="","",Products!D6)</f>
        <v>0.5</v>
      </c>
      <c r="D6" s="41">
        <f>IF(Products!A6="","",IF(Products!E6&lt;&gt;"",Products!E6,Inputs!B5))</f>
        <v>30</v>
      </c>
      <c r="E6" s="41">
        <f>IF(Products!A6="","",D6*C6)</f>
        <v>15</v>
      </c>
      <c r="F6" s="41">
        <f>IF(Products!A6="","",E6+B6+(Inputs!B13/4.33/Inputs!B10)*C6)</f>
        <v>20.458429561200923</v>
      </c>
      <c r="G6" s="42">
        <f>IF(Products!A6="","",IF(Products!F6&lt;&gt;"",Products!F6,Inputs!B8))</f>
        <v>1.7</v>
      </c>
      <c r="H6" s="43">
        <f>IF(Products!A6="","",F6*G6)</f>
        <v>34.779330254041568</v>
      </c>
      <c r="I6" s="41">
        <f>IF(Products!A6="","",H6-F6)</f>
        <v>14.320900692840645</v>
      </c>
      <c r="J6" s="44">
        <f>IF(OR(Products!A6="",H6=0),"",I6/H6)</f>
        <v>0.41176470588235292</v>
      </c>
      <c r="K6" s="3">
        <v>6</v>
      </c>
      <c r="L6" s="45">
        <f>IF(OR(Products!A6="",K6="",C6=0),"← enter market price",(K6-B6-(Inputs!B13/4.33/Inputs!B10)*C6)/C6)</f>
        <v>1.0831408775981526</v>
      </c>
      <c r="M6" s="12" t="str">
        <f>IF(OR(Products!A6="",K6=""),"—",IF(L6&gt;=(D6*(1-Inputs!B16)),"✅ Viable","⚠️ Below wage target"))</f>
        <v>⚠️ Below wage target</v>
      </c>
    </row>
    <row r="7" spans="1:13" ht="20" customHeight="1" x14ac:dyDescent="0.35">
      <c r="A7" s="46" t="str">
        <f>IF(Products!A7="","",Products!A7)</f>
        <v>Seedling 6-pack</v>
      </c>
      <c r="B7" s="47">
        <f>IF(Products!A7="","",Products!C7)</f>
        <v>10</v>
      </c>
      <c r="C7" s="48">
        <f>IF(Products!A7="","",Products!D7)</f>
        <v>0.5</v>
      </c>
      <c r="D7" s="49">
        <f>IF(Products!A7="","",IF(Products!E7&lt;&gt;"",Products!E7,Inputs!B5))</f>
        <v>30</v>
      </c>
      <c r="E7" s="49">
        <f>IF(Products!A7="","",D7*C7)</f>
        <v>15</v>
      </c>
      <c r="F7" s="49">
        <f>IF(Products!A7="","",E7+B7+(Inputs!B13/4.33/Inputs!B10)*C7)</f>
        <v>28.458429561200923</v>
      </c>
      <c r="G7" s="50">
        <f>IF(Products!A7="","",IF(Products!F7&lt;&gt;"",Products!F7,Inputs!B8))</f>
        <v>1.7</v>
      </c>
      <c r="H7" s="51">
        <f>IF(Products!A7="","",F7*G7)</f>
        <v>48.37933025404157</v>
      </c>
      <c r="I7" s="49">
        <f>IF(Products!A7="","",H7-F7)</f>
        <v>19.920900692840647</v>
      </c>
      <c r="J7" s="52">
        <f>IF(OR(Products!A7="",H7=0),"",I7/H7)</f>
        <v>0.41176470588235298</v>
      </c>
      <c r="K7" s="3">
        <v>35</v>
      </c>
      <c r="L7" s="53">
        <f>IF(OR(Products!A7="",K7="",C7=0),"← enter market price",(K7-B7-(Inputs!B13/4.33/Inputs!B10)*C7)/C7)</f>
        <v>43.083140877598154</v>
      </c>
      <c r="M7" s="54" t="str">
        <f>IF(OR(Products!A7="",K7=""),"—",IF(L7&gt;=(D7*(1-Inputs!B16)),"✅ Viable","⚠️ Below wage target"))</f>
        <v>✅ Viable</v>
      </c>
    </row>
    <row r="8" spans="1:13" ht="20" customHeight="1" x14ac:dyDescent="0.35">
      <c r="A8" s="38" t="str">
        <f>IF(Products!A8="","",Products!A8)</f>
        <v>Raised bed install</v>
      </c>
      <c r="B8" s="39">
        <f>IF(Products!A8="","",Products!C8)</f>
        <v>250</v>
      </c>
      <c r="C8" s="40">
        <f>IF(Products!A8="","",Products!D8)</f>
        <v>5</v>
      </c>
      <c r="D8" s="41">
        <f>IF(Products!A8="","",IF(Products!E8&lt;&gt;"",Products!E8,Inputs!B5))</f>
        <v>30</v>
      </c>
      <c r="E8" s="41">
        <f>IF(Products!A8="","",D8*C8)</f>
        <v>150</v>
      </c>
      <c r="F8" s="41">
        <f>IF(Products!A8="","",E8+B8+(Inputs!B13/4.33/Inputs!B10)*C8)</f>
        <v>434.58429561200921</v>
      </c>
      <c r="G8" s="42">
        <f>IF(Products!A8="","",IF(Products!F8&lt;&gt;"",Products!F8,Inputs!B8))</f>
        <v>1.7</v>
      </c>
      <c r="H8" s="43">
        <f>IF(Products!A8="","",F8*G8)</f>
        <v>738.79330254041565</v>
      </c>
      <c r="I8" s="41">
        <f>IF(Products!A8="","",H8-F8)</f>
        <v>304.20900692840644</v>
      </c>
      <c r="J8" s="44">
        <f>IF(OR(Products!A8="",H8=0),"",I8/H8)</f>
        <v>0.41176470588235292</v>
      </c>
      <c r="K8" s="3">
        <v>1000</v>
      </c>
      <c r="L8" s="45">
        <f>IF(OR(Products!A8="",K8="",C8=0),"← enter market price",(K8-B8-(Inputs!B13/4.33/Inputs!B10)*C8)/C8)</f>
        <v>143.08314087759817</v>
      </c>
      <c r="M8" s="12" t="str">
        <f>IF(OR(Products!A8="",K8=""),"—",IF(L8&gt;=(D8*(1-Inputs!B16)),"✅ Viable","⚠️ Below wage target"))</f>
        <v>✅ Viable</v>
      </c>
    </row>
    <row r="9" spans="1:13" ht="20" customHeight="1" x14ac:dyDescent="0.35">
      <c r="A9" s="46" t="str">
        <f>IF(Products!A9="","",Products!A9)</f>
        <v>Weekly maintenance</v>
      </c>
      <c r="B9" s="47">
        <f>IF(Products!A9="","",Products!C9)</f>
        <v>0</v>
      </c>
      <c r="C9" s="48">
        <f>IF(Products!A9="","",Products!D9)</f>
        <v>1.5</v>
      </c>
      <c r="D9" s="49">
        <f>IF(Products!A9="","",IF(Products!E9&lt;&gt;"",Products!E9,Inputs!B5))</f>
        <v>30</v>
      </c>
      <c r="E9" s="49">
        <f>IF(Products!A9="","",D9*C9)</f>
        <v>45</v>
      </c>
      <c r="F9" s="49">
        <f>IF(Products!A9="","",E9+B9+(Inputs!B13/4.33/Inputs!B10)*C9)</f>
        <v>55.375288683602776</v>
      </c>
      <c r="G9" s="50">
        <f>IF(Products!A9="","",IF(Products!F9&lt;&gt;"",Products!F9,Inputs!B8))</f>
        <v>1.7</v>
      </c>
      <c r="H9" s="51">
        <f>IF(Products!A9="","",F9*G9)</f>
        <v>94.137990762124716</v>
      </c>
      <c r="I9" s="49">
        <f>IF(Products!A9="","",H9-F9)</f>
        <v>38.76270207852194</v>
      </c>
      <c r="J9" s="52">
        <f>IF(OR(Products!A9="",H9=0),"",I9/H9)</f>
        <v>0.41176470588235292</v>
      </c>
      <c r="K9" s="3">
        <v>100</v>
      </c>
      <c r="L9" s="53">
        <f>IF(OR(Products!A9="",K9="",C9=0),"← enter market price",(K9-B9-(Inputs!B13/4.33/Inputs!B10)*C9)/C9)</f>
        <v>59.749807544264819</v>
      </c>
      <c r="M9" s="54" t="str">
        <f>IF(OR(Products!A9="",K9=""),"—",IF(L9&gt;=(D9*(1-Inputs!B16)),"✅ Viable","⚠️ Below wage target"))</f>
        <v>✅ Viable</v>
      </c>
    </row>
    <row r="10" spans="1:13" ht="20" customHeight="1" x14ac:dyDescent="0.35">
      <c r="A10" s="38" t="str">
        <f>IF(Products!A10="","",Products!A10)</f>
        <v>Cilantro</v>
      </c>
      <c r="B10" s="39">
        <f>IF(Products!A10="","",Products!C10)</f>
        <v>0.2</v>
      </c>
      <c r="C10" s="40">
        <f>IF(Products!A10="","",Products!D10)</f>
        <v>8.3000000000000004E-2</v>
      </c>
      <c r="D10" s="41">
        <f>IF(Products!A10="","",IF(Products!E10&lt;&gt;"",Products!E10,Inputs!B5))</f>
        <v>30</v>
      </c>
      <c r="E10" s="41">
        <f>IF(Products!A10="","",D10*C10)</f>
        <v>2.4900000000000002</v>
      </c>
      <c r="F10" s="41">
        <f>IF(Products!A10="","",E10+B10+(Inputs!B13/4.33/Inputs!B10)*C10)</f>
        <v>3.2640993071593538</v>
      </c>
      <c r="G10" s="42">
        <f>IF(Products!A10="","",IF(Products!F10&lt;&gt;"",Products!F10,Inputs!B8))</f>
        <v>1.7</v>
      </c>
      <c r="H10" s="43">
        <f>IF(Products!A10="","",F10*G10)</f>
        <v>5.5489688221709015</v>
      </c>
      <c r="I10" s="41">
        <f>IF(Products!A10="","",H10-F10)</f>
        <v>2.2848695150115477</v>
      </c>
      <c r="J10" s="44">
        <f>IF(OR(Products!A10="",H10=0),"",I10/H10)</f>
        <v>0.41176470588235292</v>
      </c>
      <c r="K10" s="3">
        <v>2</v>
      </c>
      <c r="L10" s="45">
        <f>IF(OR(Products!A10="",K10="",C10=0),"← enter market price",(K10-B10-(Inputs!B13/4.33/Inputs!B10)*C10)/C10)</f>
        <v>14.769887865549961</v>
      </c>
      <c r="M10" s="12" t="str">
        <f>IF(OR(Products!A10="",K10=""),"—",IF(L10&gt;=(D10*(1-Inputs!B16)),"✅ Viable","⚠️ Below wage target"))</f>
        <v>⚠️ Below wage target</v>
      </c>
    </row>
    <row r="11" spans="1:13" ht="20" customHeight="1" x14ac:dyDescent="0.35">
      <c r="A11" s="46" t="str">
        <f>IF(Products!A11="","",Products!A11)</f>
        <v>Thyme</v>
      </c>
      <c r="B11" s="47">
        <f>IF(Products!A11="","",Products!C11)</f>
        <v>0.4</v>
      </c>
      <c r="C11" s="48">
        <f>IF(Products!A11="","",Products!D11)</f>
        <v>8.3000000000000004E-2</v>
      </c>
      <c r="D11" s="49">
        <f>IF(Products!A11="","",IF(Products!E11&lt;&gt;"",Products!E11,Inputs!B5))</f>
        <v>30</v>
      </c>
      <c r="E11" s="49">
        <f>IF(Products!A11="","",D11*C11)</f>
        <v>2.4900000000000002</v>
      </c>
      <c r="F11" s="49">
        <f>IF(Products!A11="","",E11+B11+(Inputs!B13/4.33/Inputs!B10)*C11)</f>
        <v>3.4640993071593535</v>
      </c>
      <c r="G11" s="50">
        <f>IF(Products!A11="","",IF(Products!F11&lt;&gt;"",Products!F11,Inputs!B8))</f>
        <v>1.7</v>
      </c>
      <c r="H11" s="51">
        <f>IF(Products!A11="","",F11*G11)</f>
        <v>5.8889688221709005</v>
      </c>
      <c r="I11" s="49">
        <f>IF(Products!A11="","",H11-F11)</f>
        <v>2.4248695150115469</v>
      </c>
      <c r="J11" s="52">
        <f>IF(OR(Products!A11="",H11=0),"",I11/H11)</f>
        <v>0.41176470588235287</v>
      </c>
      <c r="K11" s="3">
        <v>4.5</v>
      </c>
      <c r="L11" s="53">
        <f>IF(OR(Products!A11="",K11="",C11=0),"← enter market price",(K11-B11-(Inputs!B13/4.33/Inputs!B10)*C11)/C11)</f>
        <v>42.480731239043926</v>
      </c>
      <c r="M11" s="54" t="str">
        <f>IF(OR(Products!A11="",K11=""),"—",IF(L11&gt;=(D11*(1-Inputs!B16)),"✅ Viable","⚠️ Below wage target"))</f>
        <v>✅ Viable</v>
      </c>
    </row>
    <row r="12" spans="1:13" ht="20" customHeight="1" x14ac:dyDescent="0.35">
      <c r="A12" s="38" t="str">
        <f>IF(Products!A12="","",Products!A12)</f>
        <v>Rosemary</v>
      </c>
      <c r="B12" s="39">
        <f>IF(Products!A12="","",Products!C12)</f>
        <v>0.4</v>
      </c>
      <c r="C12" s="40">
        <f>IF(Products!A12="","",Products!D12)</f>
        <v>8.3000000000000004E-2</v>
      </c>
      <c r="D12" s="41">
        <f>IF(Products!A12="","",IF(Products!E12&lt;&gt;"",Products!E12,Inputs!B5))</f>
        <v>30</v>
      </c>
      <c r="E12" s="41">
        <f>IF(Products!A12="","",D12*C12)</f>
        <v>2.4900000000000002</v>
      </c>
      <c r="F12" s="41">
        <f>IF(Products!A12="","",E12+B12+(Inputs!B13/4.33/Inputs!B10)*C12)</f>
        <v>3.4640993071593535</v>
      </c>
      <c r="G12" s="42">
        <f>IF(Products!A12="","",IF(Products!F12&lt;&gt;"",Products!F12,Inputs!B8))</f>
        <v>1.7</v>
      </c>
      <c r="H12" s="43">
        <f>IF(Products!A12="","",F12*G12)</f>
        <v>5.8889688221709005</v>
      </c>
      <c r="I12" s="41">
        <f>IF(Products!A12="","",H12-F12)</f>
        <v>2.4248695150115469</v>
      </c>
      <c r="J12" s="44">
        <f>IF(OR(Products!A12="",H12=0),"",I12/H12)</f>
        <v>0.41176470588235287</v>
      </c>
      <c r="K12" s="3">
        <v>4.5</v>
      </c>
      <c r="L12" s="45">
        <f>IF(OR(Products!A12="",K12="",C12=0),"← enter market price",(K12-B12-(Inputs!B13/4.33/Inputs!B10)*C12)/C12)</f>
        <v>42.480731239043926</v>
      </c>
      <c r="M12" s="12" t="str">
        <f>IF(OR(Products!A12="",K12=""),"—",IF(L12&gt;=(D12*(1-Inputs!B16)),"✅ Viable","⚠️ Below wage target"))</f>
        <v>✅ Viable</v>
      </c>
    </row>
    <row r="13" spans="1:13" ht="20" customHeight="1" x14ac:dyDescent="0.35">
      <c r="A13" s="46" t="str">
        <f>IF(Products!A13="","",Products!A13)</f>
        <v>Pie Pumpkins</v>
      </c>
      <c r="B13" s="47">
        <f>IF(Products!A13="","",Products!C13)</f>
        <v>0.4</v>
      </c>
      <c r="C13" s="48">
        <f>IF(Products!A13="","",Products!D13)</f>
        <v>8.3000000000000004E-2</v>
      </c>
      <c r="D13" s="49">
        <f>IF(Products!A13="","",IF(Products!E13&lt;&gt;"",Products!E13,Inputs!B5))</f>
        <v>30</v>
      </c>
      <c r="E13" s="49">
        <f>IF(Products!A13="","",D13*C13)</f>
        <v>2.4900000000000002</v>
      </c>
      <c r="F13" s="49">
        <f>IF(Products!A13="","",E13+B13+(Inputs!B13/4.33/Inputs!B10)*C13)</f>
        <v>3.4640993071593535</v>
      </c>
      <c r="G13" s="50">
        <f>IF(Products!A13="","",IF(Products!F13&lt;&gt;"",Products!F13,Inputs!B8))</f>
        <v>1.7</v>
      </c>
      <c r="H13" s="51">
        <f>IF(Products!A13="","",F13*G13)</f>
        <v>5.8889688221709005</v>
      </c>
      <c r="I13" s="49">
        <f>IF(Products!A13="","",H13-F13)</f>
        <v>2.4248695150115469</v>
      </c>
      <c r="J13" s="52">
        <f>IF(OR(Products!A13="",H13=0),"",I13/H13)</f>
        <v>0.41176470588235287</v>
      </c>
      <c r="K13" s="3">
        <v>3</v>
      </c>
      <c r="L13" s="53">
        <f>IF(OR(Products!A13="",K13="",C13=0),"← enter market price",(K13-B13-(Inputs!B13/4.33/Inputs!B10)*C13)/C13)</f>
        <v>24.40844208241743</v>
      </c>
      <c r="M13" s="54" t="str">
        <f>IF(OR(Products!A13="",K13=""),"—",IF(L13&gt;=(D13*(1-Inputs!B16)),"✅ Viable","⚠️ Below wage target"))</f>
        <v>⚠️ Below wage target</v>
      </c>
    </row>
    <row r="14" spans="1:13" ht="20" customHeight="1" x14ac:dyDescent="0.35">
      <c r="A14" s="38" t="str">
        <f>IF(Products!A14="","",Products!A14)</f>
        <v>Winter Squash</v>
      </c>
      <c r="B14" s="39">
        <f>IF(Products!A14="","",Products!C14)</f>
        <v>0.4</v>
      </c>
      <c r="C14" s="40">
        <f>IF(Products!A14="","",Products!D14)</f>
        <v>8.3000000000000004E-2</v>
      </c>
      <c r="D14" s="41">
        <f>IF(Products!A14="","",IF(Products!E14&lt;&gt;"",Products!E14,Inputs!B5))</f>
        <v>30</v>
      </c>
      <c r="E14" s="41">
        <f>IF(Products!A14="","",D14*C14)</f>
        <v>2.4900000000000002</v>
      </c>
      <c r="F14" s="41">
        <f>IF(Products!A14="","",E14+B14+(Inputs!B13/4.33/Inputs!B10)*C14)</f>
        <v>3.4640993071593535</v>
      </c>
      <c r="G14" s="42">
        <f>IF(Products!A14="","",IF(Products!F14&lt;&gt;"",Products!F14,Inputs!B8))</f>
        <v>1.7</v>
      </c>
      <c r="H14" s="43">
        <f>IF(Products!A14="","",F14*G14)</f>
        <v>5.8889688221709005</v>
      </c>
      <c r="I14" s="41">
        <f>IF(Products!A14="","",H14-F14)</f>
        <v>2.4248695150115469</v>
      </c>
      <c r="J14" s="44">
        <f>IF(OR(Products!A14="",H14=0),"",I14/H14)</f>
        <v>0.41176470588235287</v>
      </c>
      <c r="K14" s="3">
        <v>1.75</v>
      </c>
      <c r="L14" s="45">
        <f>IF(OR(Products!A14="",K14="",C14=0),"← enter market price",(K14-B14-(Inputs!B13/4.33/Inputs!B10)*C14)/C14)</f>
        <v>9.3482011185620095</v>
      </c>
      <c r="M14" s="12" t="str">
        <f>IF(OR(Products!A14="",K14=""),"—",IF(L14&gt;=(D14*(1-Inputs!B16)),"✅ Viable","⚠️ Below wage target"))</f>
        <v>⚠️ Below wage target</v>
      </c>
    </row>
    <row r="15" spans="1:13" ht="20" customHeight="1" x14ac:dyDescent="0.35">
      <c r="A15" s="46" t="str">
        <f>IF(Products!A15="","",Products!A15)</f>
        <v>Red Tomatoes</v>
      </c>
      <c r="B15" s="47">
        <f>IF(Products!A15="","",Products!C15)</f>
        <v>0.2</v>
      </c>
      <c r="C15" s="48">
        <f>IF(Products!A15="","",Products!D15)</f>
        <v>8.3000000000000004E-2</v>
      </c>
      <c r="D15" s="49">
        <f>IF(Products!A15="","",IF(Products!E15&lt;&gt;"",Products!E15,Inputs!B5))</f>
        <v>30</v>
      </c>
      <c r="E15" s="49">
        <f>IF(Products!A15="","",D15*C15)</f>
        <v>2.4900000000000002</v>
      </c>
      <c r="F15" s="49">
        <f>IF(Products!A15="","",E15+B15+(Inputs!B13/4.33/Inputs!B10)*C15)</f>
        <v>3.2640993071593538</v>
      </c>
      <c r="G15" s="50">
        <f>IF(Products!A15="","",IF(Products!F15&lt;&gt;"",Products!F15,Inputs!B8))</f>
        <v>1.7</v>
      </c>
      <c r="H15" s="51">
        <f>IF(Products!A15="","",F15*G15)</f>
        <v>5.5489688221709015</v>
      </c>
      <c r="I15" s="49">
        <f>IF(Products!A15="","",H15-F15)</f>
        <v>2.2848695150115477</v>
      </c>
      <c r="J15" s="52">
        <f>IF(OR(Products!A15="",H15=0),"",I15/H15)</f>
        <v>0.41176470588235292</v>
      </c>
      <c r="K15" s="3">
        <v>2</v>
      </c>
      <c r="L15" s="53">
        <f>IF(OR(Products!A15="",K15="",C15=0),"← enter market price",(K15-B15-(Inputs!B13/4.33/Inputs!B10)*C15)/C15)</f>
        <v>14.769887865549961</v>
      </c>
      <c r="M15" s="54" t="str">
        <f>IF(OR(Products!A15="",K15=""),"—",IF(L15&gt;=(D15*(1-Inputs!B16)),"✅ Viable","⚠️ Below wage target"))</f>
        <v>⚠️ Below wage target</v>
      </c>
    </row>
    <row r="16" spans="1:13" ht="20" customHeight="1" x14ac:dyDescent="0.35">
      <c r="A16" s="38" t="str">
        <f>IF(Products!A16="","",Products!A16)</f>
        <v>Green Tomatoes</v>
      </c>
      <c r="B16" s="39">
        <f>IF(Products!A16="","",Products!C16)</f>
        <v>0.2</v>
      </c>
      <c r="C16" s="40">
        <f>IF(Products!A16="","",Products!D16)</f>
        <v>8.3000000000000004E-2</v>
      </c>
      <c r="D16" s="41">
        <f>IF(Products!A16="","",IF(Products!E16&lt;&gt;"",Products!E16,Inputs!B5))</f>
        <v>30</v>
      </c>
      <c r="E16" s="41">
        <f>IF(Products!A16="","",D16*C16)</f>
        <v>2.4900000000000002</v>
      </c>
      <c r="F16" s="41">
        <f>IF(Products!A16="","",E16+B16+(Inputs!B13/4.33/Inputs!B10)*C16)</f>
        <v>3.2640993071593538</v>
      </c>
      <c r="G16" s="42">
        <f>IF(Products!A16="","",IF(Products!F16&lt;&gt;"",Products!F16,Inputs!B8))</f>
        <v>1.7</v>
      </c>
      <c r="H16" s="43">
        <f>IF(Products!A16="","",F16*G16)</f>
        <v>5.5489688221709015</v>
      </c>
      <c r="I16" s="41">
        <f>IF(Products!A16="","",H16-F16)</f>
        <v>2.2848695150115477</v>
      </c>
      <c r="J16" s="44">
        <f>IF(OR(Products!A16="",H16=0),"",I16/H16)</f>
        <v>0.41176470588235292</v>
      </c>
      <c r="K16" s="3">
        <v>3</v>
      </c>
      <c r="L16" s="45">
        <f>IF(OR(Products!A16="",K16="",C16=0),"← enter market price",(K16-B16-(Inputs!B13/4.33/Inputs!B10)*C16)/C16)</f>
        <v>26.818080636634292</v>
      </c>
      <c r="M16" s="12" t="str">
        <f>IF(OR(Products!A16="",K16=""),"—",IF(L16&gt;=(D16*(1-Inputs!B16)),"✅ Viable","⚠️ Below wage target"))</f>
        <v>✅ Viable</v>
      </c>
    </row>
    <row r="17" spans="1:13" ht="20" customHeight="1" x14ac:dyDescent="0.35">
      <c r="A17" s="46" t="str">
        <f>IF(Products!A17="","",Products!A17)</f>
        <v>Lemon</v>
      </c>
      <c r="B17" s="47">
        <f>IF(Products!A17="","",Products!C17)</f>
        <v>0.5</v>
      </c>
      <c r="C17" s="48">
        <f>IF(Products!A17="","",Products!D17)</f>
        <v>8.3000000000000004E-2</v>
      </c>
      <c r="D17" s="49">
        <f>IF(Products!A17="","",IF(Products!E17&lt;&gt;"",Products!E17,Inputs!B5))</f>
        <v>30</v>
      </c>
      <c r="E17" s="49">
        <f>IF(Products!A17="","",D17*C17)</f>
        <v>2.4900000000000002</v>
      </c>
      <c r="F17" s="49">
        <f>IF(Products!A17="","",E17+B17+(Inputs!B13/4.33/Inputs!B10)*C17)</f>
        <v>3.5640993071593536</v>
      </c>
      <c r="G17" s="50">
        <f>IF(Products!A17="","",IF(Products!F17&lt;&gt;"",Products!F17,Inputs!B8))</f>
        <v>1.7</v>
      </c>
      <c r="H17" s="51">
        <f>IF(Products!A17="","",F17*G17)</f>
        <v>6.0589688221709013</v>
      </c>
      <c r="I17" s="49">
        <f>IF(Products!A17="","",H17-F17)</f>
        <v>2.4948695150115476</v>
      </c>
      <c r="J17" s="52">
        <f>IF(OR(Products!A17="",H17=0),"",I17/H17)</f>
        <v>0.41176470588235298</v>
      </c>
      <c r="K17" s="3">
        <v>1</v>
      </c>
      <c r="L17" s="53">
        <f>IF(OR(Products!A17="",K17="",C17=0),"← enter market price",(K17-B17-(Inputs!B13/4.33/Inputs!B10)*C17)/C17)</f>
        <v>-0.89276273685967844</v>
      </c>
      <c r="M17" s="54" t="str">
        <f>IF(OR(Products!A17="",K17=""),"—",IF(L17&gt;=(D17*(1-Inputs!B16)),"✅ Viable","⚠️ Below wage target"))</f>
        <v>⚠️ Below wage target</v>
      </c>
    </row>
    <row r="18" spans="1:13" ht="20" customHeight="1" x14ac:dyDescent="0.35">
      <c r="A18" s="38" t="str">
        <f>IF(Products!A18="","",Products!A18)</f>
        <v>Orange</v>
      </c>
      <c r="B18" s="39">
        <f>IF(Products!A18="","",Products!C18)</f>
        <v>0.5</v>
      </c>
      <c r="C18" s="40">
        <f>IF(Products!A18="","",Products!D18)</f>
        <v>8.3000000000000004E-2</v>
      </c>
      <c r="D18" s="41">
        <f>IF(Products!A18="","",IF(Products!E18&lt;&gt;"",Products!E18,Inputs!B5))</f>
        <v>30</v>
      </c>
      <c r="E18" s="41">
        <f>IF(Products!A18="","",D18*C18)</f>
        <v>2.4900000000000002</v>
      </c>
      <c r="F18" s="41">
        <f>IF(Products!A18="","",E18+B18+(Inputs!B13/4.33/Inputs!B10)*C18)</f>
        <v>3.5640993071593536</v>
      </c>
      <c r="G18" s="42">
        <f>IF(Products!A18="","",IF(Products!F18&lt;&gt;"",Products!F18,Inputs!B8))</f>
        <v>1.7</v>
      </c>
      <c r="H18" s="43">
        <f>IF(Products!A18="","",F18*G18)</f>
        <v>6.0589688221709013</v>
      </c>
      <c r="I18" s="41">
        <f>IF(Products!A18="","",H18-F18)</f>
        <v>2.4948695150115476</v>
      </c>
      <c r="J18" s="44">
        <f>IF(OR(Products!A18="",H18=0),"",I18/H18)</f>
        <v>0.41176470588235298</v>
      </c>
      <c r="K18" s="3">
        <v>1.5</v>
      </c>
      <c r="L18" s="45">
        <f>IF(OR(Products!A18="",K18="",C18=0),"← enter market price",(K18-B18-(Inputs!B13/4.33/Inputs!B10)*C18)/C18)</f>
        <v>5.1313336486824896</v>
      </c>
      <c r="M18" s="12" t="str">
        <f>IF(OR(Products!A18="",K18=""),"—",IF(L18&gt;=(D18*(1-Inputs!B16)),"✅ Viable","⚠️ Below wage target"))</f>
        <v>⚠️ Below wage target</v>
      </c>
    </row>
    <row r="19" spans="1:13" ht="20" customHeight="1" x14ac:dyDescent="0.35">
      <c r="A19" s="46" t="str">
        <f>IF(Products!A19="","",Products!A19)</f>
        <v>Lemon Grass</v>
      </c>
      <c r="B19" s="47">
        <f>IF(Products!A19="","",Products!C19)</f>
        <v>0.4</v>
      </c>
      <c r="C19" s="48">
        <f>IF(Products!A19="","",Products!D19)</f>
        <v>8.3000000000000004E-2</v>
      </c>
      <c r="D19" s="49">
        <f>IF(Products!A19="","",IF(Products!E19&lt;&gt;"",Products!E19,Inputs!B5))</f>
        <v>30</v>
      </c>
      <c r="E19" s="49">
        <f>IF(Products!A19="","",D19*C19)</f>
        <v>2.4900000000000002</v>
      </c>
      <c r="F19" s="49">
        <f>IF(Products!A19="","",E19+B19+(Inputs!B13/4.33/Inputs!B10)*C19)</f>
        <v>3.4640993071593535</v>
      </c>
      <c r="G19" s="50">
        <f>IF(Products!A19="","",IF(Products!F19&lt;&gt;"",Products!F19,Inputs!B8))</f>
        <v>1.7</v>
      </c>
      <c r="H19" s="51">
        <f>IF(Products!A19="","",F19*G19)</f>
        <v>5.8889688221709005</v>
      </c>
      <c r="I19" s="49">
        <f>IF(Products!A19="","",H19-F19)</f>
        <v>2.4248695150115469</v>
      </c>
      <c r="J19" s="52">
        <f>IF(OR(Products!A19="",H19=0),"",I19/H19)</f>
        <v>0.41176470588235287</v>
      </c>
      <c r="K19" s="3">
        <v>7</v>
      </c>
      <c r="L19" s="53">
        <f>IF(OR(Products!A19="",K19="",C19=0),"← enter market price",(K19-B19-(Inputs!B13/4.33/Inputs!B10)*C19)/C19)</f>
        <v>72.601213166754775</v>
      </c>
      <c r="M19" s="54" t="str">
        <f>IF(OR(Products!A19="",K19=""),"—",IF(L19&gt;=(D19*(1-Inputs!B16)),"✅ Viable","⚠️ Below wage target"))</f>
        <v>✅ Viable</v>
      </c>
    </row>
    <row r="20" spans="1:13" ht="20" customHeight="1" x14ac:dyDescent="0.35">
      <c r="A20" s="38" t="s">
        <v>181</v>
      </c>
      <c r="B20" s="39">
        <f>IF(Products!A20="","",Products!C20)</f>
        <v>0.4</v>
      </c>
      <c r="C20" s="40">
        <f>IF(Products!A20="","",Products!D20)</f>
        <v>8.3000000000000004E-2</v>
      </c>
      <c r="D20" s="41">
        <f>IF(Products!A20="","",IF(Products!E20&lt;&gt;"",Products!E20,Inputs!B5))</f>
        <v>30</v>
      </c>
      <c r="E20" s="41">
        <f>IF(Products!A20="","",D20*C20)</f>
        <v>2.4900000000000002</v>
      </c>
      <c r="F20" s="41">
        <f>IF(Products!A20="","",E20+B20+(Inputs!B13/4.33/Inputs!B10)*C20)</f>
        <v>3.4640993071593535</v>
      </c>
      <c r="G20" s="42">
        <f>IF(Products!A20="","",IF(Products!F20&lt;&gt;"",Products!F20,Inputs!B8))</f>
        <v>1.7</v>
      </c>
      <c r="H20" s="43">
        <f>IF(Products!A20="","",F20*G20)</f>
        <v>5.8889688221709005</v>
      </c>
      <c r="I20" s="41">
        <f>IF(Products!A20="","",H20-F20)</f>
        <v>2.4248695150115469</v>
      </c>
      <c r="J20" s="44">
        <f>IF(OR(Products!A20="",H20=0),"",I20/H20)</f>
        <v>0.41176470588235287</v>
      </c>
      <c r="K20" s="3">
        <v>3</v>
      </c>
      <c r="L20" s="45">
        <f>IF(OR(Products!A20="",K20="",C20=0),"← enter market price",(K20-B20-(Inputs!B13/4.33/Inputs!B10)*C20)/C20)</f>
        <v>24.40844208241743</v>
      </c>
      <c r="M20" s="12" t="str">
        <f>IF(OR(Products!A20="",K20=""),"—",IF(L20&gt;=(D20*(1-Inputs!B16)),"✅ Viable","⚠️ Below wage target"))</f>
        <v>⚠️ Below wage target</v>
      </c>
    </row>
    <row r="21" spans="1:13" ht="20" customHeight="1" x14ac:dyDescent="0.35">
      <c r="A21" s="46" t="s">
        <v>182</v>
      </c>
      <c r="B21" s="47">
        <f>IF(Products!A21="","",Products!C21)</f>
        <v>0.4</v>
      </c>
      <c r="C21" s="48">
        <f>IF(Products!A21="","",Products!D21)</f>
        <v>8.3000000000000004E-2</v>
      </c>
      <c r="D21" s="49">
        <f>IF(Products!A21="","",IF(Products!E21&lt;&gt;"",Products!E21,Inputs!B5))</f>
        <v>30</v>
      </c>
      <c r="E21" s="49">
        <f>IF(Products!A21="","",D21*C21)</f>
        <v>2.4900000000000002</v>
      </c>
      <c r="F21" s="49">
        <f>IF(Products!A21="","",E21+B21+(Inputs!B13/4.33/Inputs!B10)*C21)</f>
        <v>3.4640993071593535</v>
      </c>
      <c r="G21" s="50">
        <f>IF(Products!A21="","",IF(Products!F21&lt;&gt;"",Products!F21,Inputs!B8))</f>
        <v>1.7</v>
      </c>
      <c r="H21" s="51">
        <f>IF(Products!A21="","",F21*G21)</f>
        <v>5.8889688221709005</v>
      </c>
      <c r="I21" s="49">
        <f>IF(Products!A21="","",H21-F21)</f>
        <v>2.4248695150115469</v>
      </c>
      <c r="J21" s="52">
        <f>IF(OR(Products!A21="",H21=0),"",I21/H21)</f>
        <v>0.41176470588235287</v>
      </c>
      <c r="K21" s="3">
        <v>2.5</v>
      </c>
      <c r="L21" s="53">
        <f>IF(OR(Products!A21="",K21="",C21=0),"← enter market price",(K21-B21-(Inputs!B13/4.33/Inputs!B10)*C21)/C21)</f>
        <v>18.384345696875261</v>
      </c>
      <c r="M21" s="54" t="str">
        <f>IF(OR(Products!A21="",K21=""),"—",IF(L21&gt;=(D21*(1-Inputs!B16)),"✅ Viable","⚠️ Below wage target"))</f>
        <v>⚠️ Below wage target</v>
      </c>
    </row>
    <row r="22" spans="1:13" ht="20" customHeight="1" x14ac:dyDescent="0.35">
      <c r="A22" s="38" t="str">
        <f>IF(Products!A22="","",Products!A22)</f>
        <v>Dill</v>
      </c>
      <c r="B22" s="39">
        <f>IF(Products!A22="","",Products!C22)</f>
        <v>0.4</v>
      </c>
      <c r="C22" s="40">
        <f>IF(Products!A22="","",Products!D22)</f>
        <v>8.3000000000000004E-2</v>
      </c>
      <c r="D22" s="41">
        <f>IF(Products!A22="","",IF(Products!E22&lt;&gt;"",Products!E22,Inputs!B5))</f>
        <v>30</v>
      </c>
      <c r="E22" s="41">
        <f>IF(Products!A22="","",D22*C22)</f>
        <v>2.4900000000000002</v>
      </c>
      <c r="F22" s="41">
        <f>IF(Products!A22="","",E22+B22+(Inputs!B13/4.33/Inputs!B10)*C22)</f>
        <v>3.4640993071593535</v>
      </c>
      <c r="G22" s="42">
        <f>IF(Products!A22="","",IF(Products!F22&lt;&gt;"",Products!F22,Inputs!B8))</f>
        <v>1.7</v>
      </c>
      <c r="H22" s="43">
        <f>IF(Products!A22="","",F22*G22)</f>
        <v>5.8889688221709005</v>
      </c>
      <c r="I22" s="41">
        <f>IF(Products!A22="","",H22-F22)</f>
        <v>2.4248695150115469</v>
      </c>
      <c r="J22" s="44">
        <f>IF(OR(Products!A22="",H22=0),"",I22/H22)</f>
        <v>0.41176470588235287</v>
      </c>
      <c r="K22" s="3">
        <v>4</v>
      </c>
      <c r="L22" s="45">
        <f>IF(OR(Products!A22="",K22="",C22=0),"← enter market price",(K22-B22-(Inputs!B13/4.33/Inputs!B10)*C22)/C22)</f>
        <v>36.456634853501768</v>
      </c>
      <c r="M22" s="12" t="str">
        <f>IF(OR(Products!A22="",K22=""),"—",IF(L22&gt;=(D22*(1-Inputs!B16)),"✅ Viable","⚠️ Below wage target"))</f>
        <v>✅ Viable</v>
      </c>
    </row>
    <row r="23" spans="1:13" ht="20" customHeight="1" x14ac:dyDescent="0.35">
      <c r="A23" s="46" t="str">
        <f>IF(Products!A23="","",Products!A23)</f>
        <v>Basil Seed Packs</v>
      </c>
      <c r="B23" s="47">
        <f>IF(Products!A23="","",Products!C23)</f>
        <v>0</v>
      </c>
      <c r="C23" s="48">
        <f>IF(Products!A23="","",Products!D23)</f>
        <v>0</v>
      </c>
      <c r="D23" s="49">
        <f>IF(Products!A23="","",IF(Products!E23&lt;&gt;"",Products!E23,Inputs!B5))</f>
        <v>30</v>
      </c>
      <c r="E23" s="49">
        <f>IF(Products!A23="","",D23*C23)</f>
        <v>0</v>
      </c>
      <c r="F23" s="49">
        <f>IF(Products!A23="","",E23+B23+(Inputs!B13/4.33/Inputs!B10)*C23)</f>
        <v>0</v>
      </c>
      <c r="G23" s="50">
        <f>IF(Products!A23="","",IF(Products!F23&lt;&gt;"",Products!F23,Inputs!B8))</f>
        <v>1.7</v>
      </c>
      <c r="H23" s="51">
        <f>IF(Products!A23="","",F23*G23)</f>
        <v>0</v>
      </c>
      <c r="I23" s="49">
        <f>IF(Products!A23="","",H23-F23)</f>
        <v>0</v>
      </c>
      <c r="J23" s="52" t="str">
        <f>IF(OR(Products!A23="",H23=0),"",I23/H23)</f>
        <v/>
      </c>
      <c r="K23" s="3"/>
      <c r="L23" s="53" t="str">
        <f>IF(OR(Products!A23="",K23="",C23=0),"← enter market price",(K23-B23-(Inputs!B13/4.33/Inputs!B10)*C23)/C23)</f>
        <v>← enter market price</v>
      </c>
      <c r="M23" s="54" t="str">
        <f>IF(OR(Products!A23="",K23=""),"—",IF(L23&gt;=(D23*(1-Inputs!B16)),"✅ Viable","⚠️ Below wage target"))</f>
        <v>—</v>
      </c>
    </row>
    <row r="24" spans="1:13" ht="20" customHeight="1" x14ac:dyDescent="0.35">
      <c r="A24" s="38" t="str">
        <f>IF(Products!A24="","",Products!A24)</f>
        <v/>
      </c>
      <c r="B24" s="39" t="str">
        <f>IF(Products!A24="","",Products!C24)</f>
        <v/>
      </c>
      <c r="C24" s="40" t="str">
        <f>IF(Products!A24="","",Products!D24)</f>
        <v/>
      </c>
      <c r="D24" s="41" t="str">
        <f>IF(Products!A24="","",IF(Products!E24&lt;&gt;"",Products!E24,Inputs!B5))</f>
        <v/>
      </c>
      <c r="E24" s="41" t="str">
        <f>IF(Products!A24="","",D24*C24)</f>
        <v/>
      </c>
      <c r="F24" s="41" t="str">
        <f>IF(Products!A24="","",E24+B24+(Inputs!B13/4.33/Inputs!B10)*C24)</f>
        <v/>
      </c>
      <c r="G24" s="42" t="str">
        <f>IF(Products!A24="","",IF(Products!F24&lt;&gt;"",Products!F24,Inputs!B8))</f>
        <v/>
      </c>
      <c r="H24" s="43" t="str">
        <f>IF(Products!A24="","",F24*G24)</f>
        <v/>
      </c>
      <c r="I24" s="41" t="str">
        <f>IF(Products!A24="","",H24-F24)</f>
        <v/>
      </c>
      <c r="J24" s="44" t="str">
        <f>IF(OR(Products!A24="",H24=0),"",I24/H24)</f>
        <v/>
      </c>
      <c r="K24" s="3"/>
      <c r="L24" s="45" t="str">
        <f>IF(OR(Products!A24="",K24="",C24=0),"← enter market price",(K24-B24-(Inputs!B13/4.33/Inputs!B10)*C24)/C24)</f>
        <v>← enter market price</v>
      </c>
      <c r="M24" s="12" t="str">
        <f>IF(OR(Products!A24="",K24=""),"—",IF(L24&gt;=(D24*(1-Inputs!B16)),"✅ Viable","⚠️ Below wage target"))</f>
        <v>—</v>
      </c>
    </row>
    <row r="25" spans="1:13" ht="20" customHeight="1" x14ac:dyDescent="0.35">
      <c r="A25" s="46" t="str">
        <f>IF(Products!A25="","",Products!A25)</f>
        <v/>
      </c>
      <c r="B25" s="47" t="str">
        <f>IF(Products!A25="","",Products!C25)</f>
        <v/>
      </c>
      <c r="C25" s="48" t="str">
        <f>IF(Products!A25="","",Products!D25)</f>
        <v/>
      </c>
      <c r="D25" s="49" t="str">
        <f>IF(Products!A25="","",IF(Products!E25&lt;&gt;"",Products!E25,Inputs!B5))</f>
        <v/>
      </c>
      <c r="E25" s="49" t="str">
        <f>IF(Products!A25="","",D25*C25)</f>
        <v/>
      </c>
      <c r="F25" s="49" t="str">
        <f>IF(Products!A25="","",E25+B25+(Inputs!B13/4.33/Inputs!B10)*C25)</f>
        <v/>
      </c>
      <c r="G25" s="50" t="str">
        <f>IF(Products!A25="","",IF(Products!F25&lt;&gt;"",Products!F25,Inputs!B8))</f>
        <v/>
      </c>
      <c r="H25" s="51" t="str">
        <f>IF(Products!A25="","",F25*G25)</f>
        <v/>
      </c>
      <c r="I25" s="49" t="str">
        <f>IF(Products!A25="","",H25-F25)</f>
        <v/>
      </c>
      <c r="J25" s="52" t="str">
        <f>IF(OR(Products!A25="",H25=0),"",I25/H25)</f>
        <v/>
      </c>
      <c r="K25" s="3"/>
      <c r="L25" s="53" t="str">
        <f>IF(OR(Products!A25="",K25="",C25=0),"← enter market price",(K25-B25-(Inputs!B13/4.33/Inputs!B10)*C25)/C25)</f>
        <v>← enter market price</v>
      </c>
      <c r="M25" s="54" t="str">
        <f>IF(OR(Products!A25="",K25=""),"—",IF(L25&gt;=(D25*(1-Inputs!B16)),"✅ Viable","⚠️ Below wage target"))</f>
        <v>—</v>
      </c>
    </row>
    <row r="26" spans="1:13" ht="20" customHeight="1" x14ac:dyDescent="0.35">
      <c r="A26" s="38" t="str">
        <f>IF(Products!A26="","",Products!A26)</f>
        <v/>
      </c>
      <c r="B26" s="39" t="str">
        <f>IF(Products!A26="","",Products!C26)</f>
        <v/>
      </c>
      <c r="C26" s="40" t="str">
        <f>IF(Products!A26="","",Products!D26)</f>
        <v/>
      </c>
      <c r="D26" s="41" t="str">
        <f>IF(Products!A26="","",IF(Products!E26&lt;&gt;"",Products!E26,Inputs!B5))</f>
        <v/>
      </c>
      <c r="E26" s="41" t="str">
        <f>IF(Products!A26="","",D26*C26)</f>
        <v/>
      </c>
      <c r="F26" s="41" t="str">
        <f>IF(Products!A26="","",E26+B26+(Inputs!B13/4.33/Inputs!B10)*C26)</f>
        <v/>
      </c>
      <c r="G26" s="42" t="str">
        <f>IF(Products!A26="","",IF(Products!F26&lt;&gt;"",Products!F26,Inputs!B8))</f>
        <v/>
      </c>
      <c r="H26" s="43" t="str">
        <f>IF(Products!A26="","",F26*G26)</f>
        <v/>
      </c>
      <c r="I26" s="41" t="str">
        <f>IF(Products!A26="","",H26-F26)</f>
        <v/>
      </c>
      <c r="J26" s="44" t="str">
        <f>IF(OR(Products!A26="",H26=0),"",I26/H26)</f>
        <v/>
      </c>
      <c r="K26" s="3"/>
      <c r="L26" s="45" t="str">
        <f>IF(OR(Products!A26="",K26="",C26=0),"← enter market price",(K26-B26-(Inputs!B13/4.33/Inputs!B10)*C26)/C26)</f>
        <v>← enter market price</v>
      </c>
      <c r="M26" s="12" t="str">
        <f>IF(OR(Products!A26="",K26=""),"—",IF(L26&gt;=(D26*(1-Inputs!B16)),"✅ Viable","⚠️ Below wage target"))</f>
        <v>—</v>
      </c>
    </row>
    <row r="27" spans="1:13" ht="20" customHeight="1" x14ac:dyDescent="0.35">
      <c r="A27" s="46" t="str">
        <f>IF(Products!A27="","",Products!A27)</f>
        <v/>
      </c>
      <c r="B27" s="47" t="str">
        <f>IF(Products!A27="","",Products!C27)</f>
        <v/>
      </c>
      <c r="C27" s="48" t="str">
        <f>IF(Products!A27="","",Products!D27)</f>
        <v/>
      </c>
      <c r="D27" s="49" t="str">
        <f>IF(Products!A27="","",IF(Products!E27&lt;&gt;"",Products!E27,Inputs!B5))</f>
        <v/>
      </c>
      <c r="E27" s="49" t="str">
        <f>IF(Products!A27="","",D27*C27)</f>
        <v/>
      </c>
      <c r="F27" s="49" t="str">
        <f>IF(Products!A27="","",E27+B27+(Inputs!B13/4.33/Inputs!B10)*C27)</f>
        <v/>
      </c>
      <c r="G27" s="50" t="str">
        <f>IF(Products!A27="","",IF(Products!F27&lt;&gt;"",Products!F27,Inputs!B8))</f>
        <v/>
      </c>
      <c r="H27" s="51" t="str">
        <f>IF(Products!A27="","",F27*G27)</f>
        <v/>
      </c>
      <c r="I27" s="49" t="str">
        <f>IF(Products!A27="","",H27-F27)</f>
        <v/>
      </c>
      <c r="J27" s="52" t="str">
        <f>IF(OR(Products!A27="",H27=0),"",I27/H27)</f>
        <v/>
      </c>
      <c r="K27" s="3"/>
      <c r="L27" s="53" t="str">
        <f>IF(OR(Products!A27="",K27="",C27=0),"← enter market price",(K27-B27-(Inputs!B13/4.33/Inputs!B10)*C27)/C27)</f>
        <v>← enter market price</v>
      </c>
      <c r="M27" s="54" t="str">
        <f>IF(OR(Products!A27="",K27=""),"—",IF(L27&gt;=(D27*(1-Inputs!B16)),"✅ Viable","⚠️ Below wage target"))</f>
        <v>—</v>
      </c>
    </row>
    <row r="28" spans="1:13" ht="20" customHeight="1" x14ac:dyDescent="0.35">
      <c r="A28" s="38" t="str">
        <f>IF(Products!A28="","",Products!A28)</f>
        <v/>
      </c>
      <c r="B28" s="39" t="str">
        <f>IF(Products!A28="","",Products!C28)</f>
        <v/>
      </c>
      <c r="C28" s="40" t="str">
        <f>IF(Products!A28="","",Products!D28)</f>
        <v/>
      </c>
      <c r="D28" s="41" t="str">
        <f>IF(Products!A28="","",IF(Products!E28&lt;&gt;"",Products!E28,Inputs!B5))</f>
        <v/>
      </c>
      <c r="E28" s="41" t="str">
        <f>IF(Products!A28="","",D28*C28)</f>
        <v/>
      </c>
      <c r="F28" s="41" t="str">
        <f>IF(Products!A28="","",E28+B28+(Inputs!B13/4.33/Inputs!B10)*C28)</f>
        <v/>
      </c>
      <c r="G28" s="42" t="str">
        <f>IF(Products!A28="","",IF(Products!F28&lt;&gt;"",Products!F28,Inputs!B8))</f>
        <v/>
      </c>
      <c r="H28" s="43" t="str">
        <f>IF(Products!A28="","",F28*G28)</f>
        <v/>
      </c>
      <c r="I28" s="41" t="str">
        <f>IF(Products!A28="","",H28-F28)</f>
        <v/>
      </c>
      <c r="J28" s="44" t="str">
        <f>IF(OR(Products!A28="",H28=0),"",I28/H28)</f>
        <v/>
      </c>
      <c r="K28" s="3"/>
      <c r="L28" s="45" t="str">
        <f>IF(OR(Products!A28="",K28="",C28=0),"← enter market price",(K28-B28-(Inputs!B13/4.33/Inputs!B10)*C28)/C28)</f>
        <v>← enter market price</v>
      </c>
      <c r="M28" s="12" t="str">
        <f>IF(OR(Products!A28="",K28=""),"—",IF(L28&gt;=(D28*(1-Inputs!B16)),"✅ Viable","⚠️ Below wage target"))</f>
        <v>—</v>
      </c>
    </row>
    <row r="29" spans="1:13" ht="20" customHeight="1" x14ac:dyDescent="0.35">
      <c r="A29" s="46" t="str">
        <f>IF(Products!A29="","",Products!A29)</f>
        <v/>
      </c>
      <c r="B29" s="47" t="str">
        <f>IF(Products!A29="","",Products!C29)</f>
        <v/>
      </c>
      <c r="C29" s="48" t="str">
        <f>IF(Products!A29="","",Products!D29)</f>
        <v/>
      </c>
      <c r="D29" s="49" t="str">
        <f>IF(Products!A29="","",IF(Products!E29&lt;&gt;"",Products!E29,Inputs!B5))</f>
        <v/>
      </c>
      <c r="E29" s="49" t="str">
        <f>IF(Products!A29="","",D29*C29)</f>
        <v/>
      </c>
      <c r="F29" s="49" t="str">
        <f>IF(Products!A29="","",E29+B29+(Inputs!B13/4.33/Inputs!B10)*C29)</f>
        <v/>
      </c>
      <c r="G29" s="50" t="str">
        <f>IF(Products!A29="","",IF(Products!F29&lt;&gt;"",Products!F29,Inputs!B8))</f>
        <v/>
      </c>
      <c r="H29" s="51" t="str">
        <f>IF(Products!A29="","",F29*G29)</f>
        <v/>
      </c>
      <c r="I29" s="49" t="str">
        <f>IF(Products!A29="","",H29-F29)</f>
        <v/>
      </c>
      <c r="J29" s="52" t="str">
        <f>IF(OR(Products!A29="",H29=0),"",I29/H29)</f>
        <v/>
      </c>
      <c r="K29" s="3"/>
      <c r="L29" s="53" t="str">
        <f>IF(OR(Products!A29="",K29="",C29=0),"← enter market price",(K29-B29-(Inputs!B13/4.33/Inputs!B10)*C29)/C29)</f>
        <v>← enter market price</v>
      </c>
      <c r="M29" s="54" t="str">
        <f>IF(OR(Products!A29="",K29=""),"—",IF(L29&gt;=(D29*(1-Inputs!B16)),"✅ Viable","⚠️ Below wage target"))</f>
        <v>—</v>
      </c>
    </row>
    <row r="30" spans="1:13" ht="20" customHeight="1" x14ac:dyDescent="0.35">
      <c r="A30" s="38" t="str">
        <f>IF(Products!A30="","",Products!A30)</f>
        <v/>
      </c>
      <c r="B30" s="39" t="str">
        <f>IF(Products!A30="","",Products!C30)</f>
        <v/>
      </c>
      <c r="C30" s="40" t="str">
        <f>IF(Products!A30="","",Products!D30)</f>
        <v/>
      </c>
      <c r="D30" s="41" t="str">
        <f>IF(Products!A30="","",IF(Products!E30&lt;&gt;"",Products!E30,Inputs!B5))</f>
        <v/>
      </c>
      <c r="E30" s="41" t="str">
        <f>IF(Products!A30="","",D30*C30)</f>
        <v/>
      </c>
      <c r="F30" s="41" t="str">
        <f>IF(Products!A30="","",E30+B30+(Inputs!B13/4.33/Inputs!B10)*C30)</f>
        <v/>
      </c>
      <c r="G30" s="42" t="str">
        <f>IF(Products!A30="","",IF(Products!F30&lt;&gt;"",Products!F30,Inputs!B8))</f>
        <v/>
      </c>
      <c r="H30" s="43" t="str">
        <f>IF(Products!A30="","",F30*G30)</f>
        <v/>
      </c>
      <c r="I30" s="41" t="str">
        <f>IF(Products!A30="","",H30-F30)</f>
        <v/>
      </c>
      <c r="J30" s="44" t="str">
        <f>IF(OR(Products!A30="",H30=0),"",I30/H30)</f>
        <v/>
      </c>
      <c r="K30" s="3"/>
      <c r="L30" s="45" t="str">
        <f>IF(OR(Products!A30="",K30="",C30=0),"← enter market price",(K30-B30-(Inputs!B13/4.33/Inputs!B10)*C30)/C30)</f>
        <v>← enter market price</v>
      </c>
      <c r="M30" s="12" t="str">
        <f>IF(OR(Products!A30="",K30=""),"—",IF(L30&gt;=(D30*(1-Inputs!B16)),"✅ Viable","⚠️ Below wage target"))</f>
        <v>—</v>
      </c>
    </row>
    <row r="31" spans="1:13" ht="20" customHeight="1" x14ac:dyDescent="0.35">
      <c r="A31" s="46" t="str">
        <f>IF(Products!A31="","",Products!A31)</f>
        <v/>
      </c>
      <c r="B31" s="47" t="str">
        <f>IF(Products!A31="","",Products!C31)</f>
        <v/>
      </c>
      <c r="C31" s="48" t="str">
        <f>IF(Products!A31="","",Products!D31)</f>
        <v/>
      </c>
      <c r="D31" s="49" t="str">
        <f>IF(Products!A31="","",IF(Products!E31&lt;&gt;"",Products!E31,Inputs!B5))</f>
        <v/>
      </c>
      <c r="E31" s="49" t="str">
        <f>IF(Products!A31="","",D31*C31)</f>
        <v/>
      </c>
      <c r="F31" s="49" t="str">
        <f>IF(Products!A31="","",E31+B31+(Inputs!B13/4.33/Inputs!B10)*C31)</f>
        <v/>
      </c>
      <c r="G31" s="50" t="str">
        <f>IF(Products!A31="","",IF(Products!F31&lt;&gt;"",Products!F31,Inputs!B8))</f>
        <v/>
      </c>
      <c r="H31" s="51" t="str">
        <f>IF(Products!A31="","",F31*G31)</f>
        <v/>
      </c>
      <c r="I31" s="49" t="str">
        <f>IF(Products!A31="","",H31-F31)</f>
        <v/>
      </c>
      <c r="J31" s="52" t="str">
        <f>IF(OR(Products!A31="",H31=0),"",I31/H31)</f>
        <v/>
      </c>
      <c r="K31" s="3"/>
      <c r="L31" s="53" t="str">
        <f>IF(OR(Products!A31="",K31="",C31=0),"← enter market price",(K31-B31-(Inputs!B13/4.33/Inputs!B10)*C31)/C31)</f>
        <v>← enter market price</v>
      </c>
      <c r="M31" s="54" t="str">
        <f>IF(OR(Products!A31="",K31=""),"—",IF(L31&gt;=(D31*(1-Inputs!B16)),"✅ Viable","⚠️ Below wage target"))</f>
        <v>—</v>
      </c>
    </row>
    <row r="32" spans="1:13" ht="20" customHeight="1" x14ac:dyDescent="0.35">
      <c r="A32" s="38" t="str">
        <f>IF(Products!A32="","",Products!A32)</f>
        <v/>
      </c>
      <c r="B32" s="39" t="str">
        <f>IF(Products!A32="","",Products!C32)</f>
        <v/>
      </c>
      <c r="C32" s="40" t="str">
        <f>IF(Products!A32="","",Products!D32)</f>
        <v/>
      </c>
      <c r="D32" s="41" t="str">
        <f>IF(Products!A32="","",IF(Products!E32&lt;&gt;"",Products!E32,Inputs!B5))</f>
        <v/>
      </c>
      <c r="E32" s="41" t="str">
        <f>IF(Products!A32="","",D32*C32)</f>
        <v/>
      </c>
      <c r="F32" s="41" t="str">
        <f>IF(Products!A32="","",E32+B32+(Inputs!B13/4.33/Inputs!B10)*C32)</f>
        <v/>
      </c>
      <c r="G32" s="42" t="str">
        <f>IF(Products!A32="","",IF(Products!F32&lt;&gt;"",Products!F32,Inputs!B8))</f>
        <v/>
      </c>
      <c r="H32" s="43" t="str">
        <f>IF(Products!A32="","",F32*G32)</f>
        <v/>
      </c>
      <c r="I32" s="41" t="str">
        <f>IF(Products!A32="","",H32-F32)</f>
        <v/>
      </c>
      <c r="J32" s="44" t="str">
        <f>IF(OR(Products!A32="",H32=0),"",I32/H32)</f>
        <v/>
      </c>
      <c r="K32" s="3"/>
      <c r="L32" s="45" t="str">
        <f>IF(OR(Products!A32="",K32="",C32=0),"← enter market price",(K32-B32-(Inputs!B13/4.33/Inputs!B10)*C32)/C32)</f>
        <v>← enter market price</v>
      </c>
      <c r="M32" s="12" t="str">
        <f>IF(OR(Products!A32="",K32=""),"—",IF(L32&gt;=(D32*(1-Inputs!B16)),"✅ Viable","⚠️ Below wage target"))</f>
        <v>—</v>
      </c>
    </row>
    <row r="33" spans="1:13" ht="20" customHeight="1" x14ac:dyDescent="0.35">
      <c r="A33" s="46" t="str">
        <f>IF(Products!A33="","",Products!A33)</f>
        <v/>
      </c>
      <c r="B33" s="47" t="str">
        <f>IF(Products!A33="","",Products!C33)</f>
        <v/>
      </c>
      <c r="C33" s="48" t="str">
        <f>IF(Products!A33="","",Products!D33)</f>
        <v/>
      </c>
      <c r="D33" s="49" t="str">
        <f>IF(Products!A33="","",IF(Products!E33&lt;&gt;"",Products!E33,Inputs!B5))</f>
        <v/>
      </c>
      <c r="E33" s="49" t="str">
        <f>IF(Products!A33="","",D33*C33)</f>
        <v/>
      </c>
      <c r="F33" s="49" t="str">
        <f>IF(Products!A33="","",E33+B33+(Inputs!B13/4.33/Inputs!B10)*C33)</f>
        <v/>
      </c>
      <c r="G33" s="50" t="str">
        <f>IF(Products!A33="","",IF(Products!F33&lt;&gt;"",Products!F33,Inputs!B8))</f>
        <v/>
      </c>
      <c r="H33" s="51" t="str">
        <f>IF(Products!A33="","",F33*G33)</f>
        <v/>
      </c>
      <c r="I33" s="49" t="str">
        <f>IF(Products!A33="","",H33-F33)</f>
        <v/>
      </c>
      <c r="J33" s="52" t="str">
        <f>IF(OR(Products!A33="",H33=0),"",I33/H33)</f>
        <v/>
      </c>
      <c r="K33" s="3"/>
      <c r="L33" s="53" t="str">
        <f>IF(OR(Products!A33="",K33="",C33=0),"← enter market price",(K33-B33-(Inputs!B13/4.33/Inputs!B10)*C33)/C33)</f>
        <v>← enter market price</v>
      </c>
      <c r="M33" s="54" t="str">
        <f>IF(OR(Products!A33="",K33=""),"—",IF(L33&gt;=(D33*(1-Inputs!B16)),"✅ Viable","⚠️ Below wage target"))</f>
        <v>—</v>
      </c>
    </row>
    <row r="34" spans="1:13" ht="20" customHeight="1" x14ac:dyDescent="0.35">
      <c r="A34" s="38" t="str">
        <f>IF(Products!A34="","",Products!A34)</f>
        <v/>
      </c>
      <c r="B34" s="39" t="str">
        <f>IF(Products!A34="","",Products!C34)</f>
        <v/>
      </c>
      <c r="C34" s="40" t="str">
        <f>IF(Products!A34="","",Products!D34)</f>
        <v/>
      </c>
      <c r="D34" s="41" t="str">
        <f>IF(Products!A34="","",IF(Products!E34&lt;&gt;"",Products!E34,Inputs!B5))</f>
        <v/>
      </c>
      <c r="E34" s="41" t="str">
        <f>IF(Products!A34="","",D34*C34)</f>
        <v/>
      </c>
      <c r="F34" s="41" t="str">
        <f>IF(Products!A34="","",E34+B34+(Inputs!B13/4.33/Inputs!B10)*C34)</f>
        <v/>
      </c>
      <c r="G34" s="42" t="str">
        <f>IF(Products!A34="","",IF(Products!F34&lt;&gt;"",Products!F34,Inputs!B8))</f>
        <v/>
      </c>
      <c r="H34" s="43" t="str">
        <f>IF(Products!A34="","",F34*G34)</f>
        <v/>
      </c>
      <c r="I34" s="41" t="str">
        <f>IF(Products!A34="","",H34-F34)</f>
        <v/>
      </c>
      <c r="J34" s="44" t="str">
        <f>IF(OR(Products!A34="",H34=0),"",I34/H34)</f>
        <v/>
      </c>
      <c r="K34" s="3"/>
      <c r="L34" s="45" t="str">
        <f>IF(OR(Products!A34="",K34="",C34=0),"← enter market price",(K34-B34-(Inputs!B13/4.33/Inputs!B10)*C34)/C34)</f>
        <v>← enter market price</v>
      </c>
      <c r="M34" s="12" t="str">
        <f>IF(OR(Products!A34="",K34=""),"—",IF(L34&gt;=(D34*(1-Inputs!B16)),"✅ Viable","⚠️ Below wage target"))</f>
        <v>—</v>
      </c>
    </row>
    <row r="35" spans="1:13" ht="20" customHeight="1" x14ac:dyDescent="0.35">
      <c r="A35" s="46" t="str">
        <f>IF(Products!A35="","",Products!A35)</f>
        <v/>
      </c>
      <c r="B35" s="47" t="str">
        <f>IF(Products!A35="","",Products!C35)</f>
        <v/>
      </c>
      <c r="C35" s="48" t="str">
        <f>IF(Products!A35="","",Products!D35)</f>
        <v/>
      </c>
      <c r="D35" s="49" t="str">
        <f>IF(Products!A35="","",IF(Products!E35&lt;&gt;"",Products!E35,Inputs!B5))</f>
        <v/>
      </c>
      <c r="E35" s="49" t="str">
        <f>IF(Products!A35="","",D35*C35)</f>
        <v/>
      </c>
      <c r="F35" s="49" t="str">
        <f>IF(Products!A35="","",E35+B35+(Inputs!B13/4.33/Inputs!B10)*C35)</f>
        <v/>
      </c>
      <c r="G35" s="50" t="str">
        <f>IF(Products!A35="","",IF(Products!F35&lt;&gt;"",Products!F35,Inputs!B8))</f>
        <v/>
      </c>
      <c r="H35" s="51" t="str">
        <f>IF(Products!A35="","",F35*G35)</f>
        <v/>
      </c>
      <c r="I35" s="49" t="str">
        <f>IF(Products!A35="","",H35-F35)</f>
        <v/>
      </c>
      <c r="J35" s="52" t="str">
        <f>IF(OR(Products!A35="",H35=0),"",I35/H35)</f>
        <v/>
      </c>
      <c r="K35" s="3"/>
      <c r="L35" s="53" t="str">
        <f>IF(OR(Products!A35="",K35="",C35=0),"← enter market price",(K35-B35-(Inputs!B13/4.33/Inputs!B10)*C35)/C35)</f>
        <v>← enter market price</v>
      </c>
      <c r="M35" s="54" t="str">
        <f>IF(OR(Products!A35="",K35=""),"—",IF(L35&gt;=(D35*(1-Inputs!B16)),"✅ Viable","⚠️ Below wage target"))</f>
        <v>—</v>
      </c>
    </row>
    <row r="36" spans="1:13" ht="20" customHeight="1" x14ac:dyDescent="0.35">
      <c r="A36" s="38" t="str">
        <f>IF(Products!A36="","",Products!A36)</f>
        <v/>
      </c>
      <c r="B36" s="39" t="str">
        <f>IF(Products!A36="","",Products!C36)</f>
        <v/>
      </c>
      <c r="C36" s="40" t="str">
        <f>IF(Products!A36="","",Products!D36)</f>
        <v/>
      </c>
      <c r="D36" s="41" t="str">
        <f>IF(Products!A36="","",IF(Products!E36&lt;&gt;"",Products!E36,Inputs!B5))</f>
        <v/>
      </c>
      <c r="E36" s="41" t="str">
        <f>IF(Products!A36="","",D36*C36)</f>
        <v/>
      </c>
      <c r="F36" s="41" t="str">
        <f>IF(Products!A36="","",E36+B36+(Inputs!B13/4.33/Inputs!B10)*C36)</f>
        <v/>
      </c>
      <c r="G36" s="42" t="str">
        <f>IF(Products!A36="","",IF(Products!F36&lt;&gt;"",Products!F36,Inputs!B8))</f>
        <v/>
      </c>
      <c r="H36" s="43" t="str">
        <f>IF(Products!A36="","",F36*G36)</f>
        <v/>
      </c>
      <c r="I36" s="41" t="str">
        <f>IF(Products!A36="","",H36-F36)</f>
        <v/>
      </c>
      <c r="J36" s="44" t="str">
        <f>IF(OR(Products!A36="",H36=0),"",I36/H36)</f>
        <v/>
      </c>
      <c r="K36" s="3"/>
      <c r="L36" s="45" t="str">
        <f>IF(OR(Products!A36="",K36="",C36=0),"← enter market price",(K36-B36-(Inputs!B13/4.33/Inputs!B10)*C36)/C36)</f>
        <v>← enter market price</v>
      </c>
      <c r="M36" s="12" t="str">
        <f>IF(OR(Products!A36="",K36=""),"—",IF(L36&gt;=(D36*(1-Inputs!B16)),"✅ Viable","⚠️ Below wage target"))</f>
        <v>—</v>
      </c>
    </row>
    <row r="37" spans="1:13" ht="20" customHeight="1" x14ac:dyDescent="0.35">
      <c r="A37" s="46" t="str">
        <f>IF(Products!A37="","",Products!A37)</f>
        <v/>
      </c>
      <c r="B37" s="47" t="str">
        <f>IF(Products!A37="","",Products!C37)</f>
        <v/>
      </c>
      <c r="C37" s="48" t="str">
        <f>IF(Products!A37="","",Products!D37)</f>
        <v/>
      </c>
      <c r="D37" s="49" t="str">
        <f>IF(Products!A37="","",IF(Products!E37&lt;&gt;"",Products!E37,Inputs!B5))</f>
        <v/>
      </c>
      <c r="E37" s="49" t="str">
        <f>IF(Products!A37="","",D37*C37)</f>
        <v/>
      </c>
      <c r="F37" s="49" t="str">
        <f>IF(Products!A37="","",E37+B37+(Inputs!B13/4.33/Inputs!B10)*C37)</f>
        <v/>
      </c>
      <c r="G37" s="50" t="str">
        <f>IF(Products!A37="","",IF(Products!F37&lt;&gt;"",Products!F37,Inputs!B8))</f>
        <v/>
      </c>
      <c r="H37" s="51" t="str">
        <f>IF(Products!A37="","",F37*G37)</f>
        <v/>
      </c>
      <c r="I37" s="49" t="str">
        <f>IF(Products!A37="","",H37-F37)</f>
        <v/>
      </c>
      <c r="J37" s="52" t="str">
        <f>IF(OR(Products!A37="",H37=0),"",I37/H37)</f>
        <v/>
      </c>
      <c r="K37" s="3"/>
      <c r="L37" s="53" t="str">
        <f>IF(OR(Products!A37="",K37="",C37=0),"← enter market price",(K37-B37-(Inputs!B13/4.33/Inputs!B10)*C37)/C37)</f>
        <v>← enter market price</v>
      </c>
      <c r="M37" s="54" t="str">
        <f>IF(OR(Products!A37="",K37=""),"—",IF(L37&gt;=(D37*(1-Inputs!B16)),"✅ Viable","⚠️ Below wage target"))</f>
        <v>—</v>
      </c>
    </row>
    <row r="38" spans="1:13" ht="20" customHeight="1" x14ac:dyDescent="0.35">
      <c r="A38" s="38" t="str">
        <f>IF(Products!A38="","",Products!A38)</f>
        <v/>
      </c>
      <c r="B38" s="39" t="str">
        <f>IF(Products!A38="","",Products!C38)</f>
        <v/>
      </c>
      <c r="C38" s="40" t="str">
        <f>IF(Products!A38="","",Products!D38)</f>
        <v/>
      </c>
      <c r="D38" s="41" t="str">
        <f>IF(Products!A38="","",IF(Products!E38&lt;&gt;"",Products!E38,Inputs!B5))</f>
        <v/>
      </c>
      <c r="E38" s="41" t="str">
        <f>IF(Products!A38="","",D38*C38)</f>
        <v/>
      </c>
      <c r="F38" s="41" t="str">
        <f>IF(Products!A38="","",E38+B38+(Inputs!B13/4.33/Inputs!B10)*C38)</f>
        <v/>
      </c>
      <c r="G38" s="42" t="str">
        <f>IF(Products!A38="","",IF(Products!F38&lt;&gt;"",Products!F38,Inputs!B8))</f>
        <v/>
      </c>
      <c r="H38" s="43" t="str">
        <f>IF(Products!A38="","",F38*G38)</f>
        <v/>
      </c>
      <c r="I38" s="41" t="str">
        <f>IF(Products!A38="","",H38-F38)</f>
        <v/>
      </c>
      <c r="J38" s="44" t="str">
        <f>IF(OR(Products!A38="",H38=0),"",I38/H38)</f>
        <v/>
      </c>
      <c r="K38" s="3"/>
      <c r="L38" s="45" t="str">
        <f>IF(OR(Products!A38="",K38="",C38=0),"← enter market price",(K38-B38-(Inputs!B13/4.33/Inputs!B10)*C38)/C38)</f>
        <v>← enter market price</v>
      </c>
      <c r="M38" s="12" t="str">
        <f>IF(OR(Products!A38="",K38=""),"—",IF(L38&gt;=(D38*(1-Inputs!B16)),"✅ Viable","⚠️ Below wage target"))</f>
        <v>—</v>
      </c>
    </row>
    <row r="39" spans="1:13" ht="20" customHeight="1" x14ac:dyDescent="0.35">
      <c r="A39" s="46" t="str">
        <f>IF(Products!A39="","",Products!A39)</f>
        <v/>
      </c>
      <c r="B39" s="47" t="str">
        <f>IF(Products!A39="","",Products!C39)</f>
        <v/>
      </c>
      <c r="C39" s="48" t="str">
        <f>IF(Products!A39="","",Products!D39)</f>
        <v/>
      </c>
      <c r="D39" s="49" t="str">
        <f>IF(Products!A39="","",IF(Products!E39&lt;&gt;"",Products!E39,Inputs!B5))</f>
        <v/>
      </c>
      <c r="E39" s="49" t="str">
        <f>IF(Products!A39="","",D39*C39)</f>
        <v/>
      </c>
      <c r="F39" s="49" t="str">
        <f>IF(Products!A39="","",E39+B39+(Inputs!B13/4.33/Inputs!B10)*C39)</f>
        <v/>
      </c>
      <c r="G39" s="50" t="str">
        <f>IF(Products!A39="","",IF(Products!F39&lt;&gt;"",Products!F39,Inputs!B8))</f>
        <v/>
      </c>
      <c r="H39" s="51" t="str">
        <f>IF(Products!A39="","",F39*G39)</f>
        <v/>
      </c>
      <c r="I39" s="49" t="str">
        <f>IF(Products!A39="","",H39-F39)</f>
        <v/>
      </c>
      <c r="J39" s="52" t="str">
        <f>IF(OR(Products!A39="",H39=0),"",I39/H39)</f>
        <v/>
      </c>
      <c r="K39" s="3"/>
      <c r="L39" s="53" t="str">
        <f>IF(OR(Products!A39="",K39="",C39=0),"← enter market price",(K39-B39-(Inputs!B13/4.33/Inputs!B10)*C39)/C39)</f>
        <v>← enter market price</v>
      </c>
      <c r="M39" s="54" t="str">
        <f>IF(OR(Products!A39="",K39=""),"—",IF(L39&gt;=(D39*(1-Inputs!B16)),"✅ Viable","⚠️ Below wage target"))</f>
        <v>—</v>
      </c>
    </row>
    <row r="40" spans="1:13" ht="20" customHeight="1" x14ac:dyDescent="0.35">
      <c r="A40" s="38" t="str">
        <f>IF(Products!A40="","",Products!A40)</f>
        <v/>
      </c>
      <c r="B40" s="39" t="str">
        <f>IF(Products!A40="","",Products!C40)</f>
        <v/>
      </c>
      <c r="C40" s="40" t="str">
        <f>IF(Products!A40="","",Products!D40)</f>
        <v/>
      </c>
      <c r="D40" s="41" t="str">
        <f>IF(Products!A40="","",IF(Products!E40&lt;&gt;"",Products!E40,Inputs!B5))</f>
        <v/>
      </c>
      <c r="E40" s="41" t="str">
        <f>IF(Products!A40="","",D40*C40)</f>
        <v/>
      </c>
      <c r="F40" s="41" t="str">
        <f>IF(Products!A40="","",E40+B40+(Inputs!B13/4.33/Inputs!B10)*C40)</f>
        <v/>
      </c>
      <c r="G40" s="42" t="str">
        <f>IF(Products!A40="","",IF(Products!F40&lt;&gt;"",Products!F40,Inputs!B8))</f>
        <v/>
      </c>
      <c r="H40" s="43" t="str">
        <f>IF(Products!A40="","",F40*G40)</f>
        <v/>
      </c>
      <c r="I40" s="41" t="str">
        <f>IF(Products!A40="","",H40-F40)</f>
        <v/>
      </c>
      <c r="J40" s="44" t="str">
        <f>IF(OR(Products!A40="",H40=0),"",I40/H40)</f>
        <v/>
      </c>
      <c r="K40" s="3"/>
      <c r="L40" s="45" t="str">
        <f>IF(OR(Products!A40="",K40="",C40=0),"← enter market price",(K40-B40-(Inputs!B13/4.33/Inputs!B10)*C40)/C40)</f>
        <v>← enter market price</v>
      </c>
      <c r="M40" s="12" t="str">
        <f>IF(OR(Products!A40="",K40=""),"—",IF(L40&gt;=(D40*(1-Inputs!B16)),"✅ Viable","⚠️ Below wage target"))</f>
        <v>—</v>
      </c>
    </row>
    <row r="41" spans="1:13" ht="20" customHeight="1" x14ac:dyDescent="0.35">
      <c r="A41" s="46" t="str">
        <f>IF(Products!A41="","",Products!A41)</f>
        <v/>
      </c>
      <c r="B41" s="47" t="str">
        <f>IF(Products!A41="","",Products!C41)</f>
        <v/>
      </c>
      <c r="C41" s="48" t="str">
        <f>IF(Products!A41="","",Products!D41)</f>
        <v/>
      </c>
      <c r="D41" s="49" t="str">
        <f>IF(Products!A41="","",IF(Products!E41&lt;&gt;"",Products!E41,Inputs!B5))</f>
        <v/>
      </c>
      <c r="E41" s="49" t="str">
        <f>IF(Products!A41="","",D41*C41)</f>
        <v/>
      </c>
      <c r="F41" s="49" t="str">
        <f>IF(Products!A41="","",E41+B41+(Inputs!B13/4.33/Inputs!B10)*C41)</f>
        <v/>
      </c>
      <c r="G41" s="50" t="str">
        <f>IF(Products!A41="","",IF(Products!F41&lt;&gt;"",Products!F41,Inputs!B8))</f>
        <v/>
      </c>
      <c r="H41" s="51" t="str">
        <f>IF(Products!A41="","",F41*G41)</f>
        <v/>
      </c>
      <c r="I41" s="49" t="str">
        <f>IF(Products!A41="","",H41-F41)</f>
        <v/>
      </c>
      <c r="J41" s="52" t="str">
        <f>IF(OR(Products!A41="",H41=0),"",I41/H41)</f>
        <v/>
      </c>
      <c r="K41" s="3"/>
      <c r="L41" s="53" t="str">
        <f>IF(OR(Products!A41="",K41="",C41=0),"← enter market price",(K41-B41-(Inputs!B13/4.33/Inputs!B10)*C41)/C41)</f>
        <v>← enter market price</v>
      </c>
      <c r="M41" s="54" t="str">
        <f>IF(OR(Products!A41="",K41=""),"—",IF(L41&gt;=(D41*(1-Inputs!B16)),"✅ Viable","⚠️ Below wage target"))</f>
        <v>—</v>
      </c>
    </row>
    <row r="42" spans="1:13" ht="20" customHeight="1" x14ac:dyDescent="0.35">
      <c r="A42" s="38" t="str">
        <f>IF(Products!A42="","",Products!A42)</f>
        <v/>
      </c>
      <c r="B42" s="39" t="str">
        <f>IF(Products!A42="","",Products!C42)</f>
        <v/>
      </c>
      <c r="C42" s="40" t="str">
        <f>IF(Products!A42="","",Products!D42)</f>
        <v/>
      </c>
      <c r="D42" s="41" t="str">
        <f>IF(Products!A42="","",IF(Products!E42&lt;&gt;"",Products!E42,Inputs!B5))</f>
        <v/>
      </c>
      <c r="E42" s="41" t="str">
        <f>IF(Products!A42="","",D42*C42)</f>
        <v/>
      </c>
      <c r="F42" s="41" t="str">
        <f>IF(Products!A42="","",E42+B42+(Inputs!B13/4.33/Inputs!B10)*C42)</f>
        <v/>
      </c>
      <c r="G42" s="42" t="str">
        <f>IF(Products!A42="","",IF(Products!F42&lt;&gt;"",Products!F42,Inputs!B8))</f>
        <v/>
      </c>
      <c r="H42" s="43" t="str">
        <f>IF(Products!A42="","",F42*G42)</f>
        <v/>
      </c>
      <c r="I42" s="41" t="str">
        <f>IF(Products!A42="","",H42-F42)</f>
        <v/>
      </c>
      <c r="J42" s="44" t="str">
        <f>IF(OR(Products!A42="",H42=0),"",I42/H42)</f>
        <v/>
      </c>
      <c r="K42" s="3"/>
      <c r="L42" s="45" t="str">
        <f>IF(OR(Products!A42="",K42="",C42=0),"← enter market price",(K42-B42-(Inputs!B13/4.33/Inputs!B10)*C42)/C42)</f>
        <v>← enter market price</v>
      </c>
      <c r="M42" s="12" t="str">
        <f>IF(OR(Products!A42="",K42=""),"—",IF(L42&gt;=(D42*(1-Inputs!B16)),"✅ Viable","⚠️ Below wage target"))</f>
        <v>—</v>
      </c>
    </row>
    <row r="43" spans="1:13" ht="20" customHeight="1" x14ac:dyDescent="0.35">
      <c r="A43" s="46" t="str">
        <f>IF(Products!A43="","",Products!A43)</f>
        <v/>
      </c>
      <c r="B43" s="47" t="str">
        <f>IF(Products!A43="","",Products!C43)</f>
        <v/>
      </c>
      <c r="C43" s="48" t="str">
        <f>IF(Products!A43="","",Products!D43)</f>
        <v/>
      </c>
      <c r="D43" s="49" t="str">
        <f>IF(Products!A43="","",IF(Products!E43&lt;&gt;"",Products!E43,Inputs!B5))</f>
        <v/>
      </c>
      <c r="E43" s="49" t="str">
        <f>IF(Products!A43="","",D43*C43)</f>
        <v/>
      </c>
      <c r="F43" s="49" t="str">
        <f>IF(Products!A43="","",E43+B43+(Inputs!B13/4.33/Inputs!B10)*C43)</f>
        <v/>
      </c>
      <c r="G43" s="50" t="str">
        <f>IF(Products!A43="","",IF(Products!F43&lt;&gt;"",Products!F43,Inputs!B8))</f>
        <v/>
      </c>
      <c r="H43" s="51" t="str">
        <f>IF(Products!A43="","",F43*G43)</f>
        <v/>
      </c>
      <c r="I43" s="49" t="str">
        <f>IF(Products!A43="","",H43-F43)</f>
        <v/>
      </c>
      <c r="J43" s="52" t="str">
        <f>IF(OR(Products!A43="",H43=0),"",I43/H43)</f>
        <v/>
      </c>
      <c r="K43" s="3"/>
      <c r="L43" s="53" t="str">
        <f>IF(OR(Products!A43="",K43="",C43=0),"← enter market price",(K43-B43-(Inputs!B13/4.33/Inputs!B10)*C43)/C43)</f>
        <v>← enter market price</v>
      </c>
      <c r="M43" s="54" t="str">
        <f>IF(OR(Products!A43="",K43=""),"—",IF(L43&gt;=(D43*(1-Inputs!B16)),"✅ Viable","⚠️ Below wage target"))</f>
        <v>—</v>
      </c>
    </row>
    <row r="44" spans="1:13" ht="20" customHeight="1" x14ac:dyDescent="0.35">
      <c r="A44" s="38" t="str">
        <f>IF(Products!A44="","",Products!A44)</f>
        <v/>
      </c>
      <c r="B44" s="39" t="str">
        <f>IF(Products!A44="","",Products!C44)</f>
        <v/>
      </c>
      <c r="C44" s="40" t="str">
        <f>IF(Products!A44="","",Products!D44)</f>
        <v/>
      </c>
      <c r="D44" s="41" t="str">
        <f>IF(Products!A44="","",IF(Products!E44&lt;&gt;"",Products!E44,Inputs!B5))</f>
        <v/>
      </c>
      <c r="E44" s="41" t="str">
        <f>IF(Products!A44="","",D44*C44)</f>
        <v/>
      </c>
      <c r="F44" s="41" t="str">
        <f>IF(Products!A44="","",E44+B44+(Inputs!B13/4.33/Inputs!B10)*C44)</f>
        <v/>
      </c>
      <c r="G44" s="42" t="str">
        <f>IF(Products!A44="","",IF(Products!F44&lt;&gt;"",Products!F44,Inputs!B8))</f>
        <v/>
      </c>
      <c r="H44" s="43" t="str">
        <f>IF(Products!A44="","",F44*G44)</f>
        <v/>
      </c>
      <c r="I44" s="41" t="str">
        <f>IF(Products!A44="","",H44-F44)</f>
        <v/>
      </c>
      <c r="J44" s="44" t="str">
        <f>IF(OR(Products!A44="",H44=0),"",I44/H44)</f>
        <v/>
      </c>
      <c r="K44" s="3"/>
      <c r="L44" s="45" t="str">
        <f>IF(OR(Products!A44="",K44="",C44=0),"← enter market price",(K44-B44-(Inputs!B13/4.33/Inputs!B10)*C44)/C44)</f>
        <v>← enter market price</v>
      </c>
      <c r="M44" s="12" t="str">
        <f>IF(OR(Products!A44="",K44=""),"—",IF(L44&gt;=(D44*(1-Inputs!B16)),"✅ Viable","⚠️ Below wage target"))</f>
        <v>—</v>
      </c>
    </row>
    <row r="45" spans="1:13" ht="20" customHeight="1" x14ac:dyDescent="0.35">
      <c r="A45" s="46" t="str">
        <f>IF(Products!A45="","",Products!A45)</f>
        <v/>
      </c>
      <c r="B45" s="47" t="str">
        <f>IF(Products!A45="","",Products!C45)</f>
        <v/>
      </c>
      <c r="C45" s="48" t="str">
        <f>IF(Products!A45="","",Products!D45)</f>
        <v/>
      </c>
      <c r="D45" s="49" t="str">
        <f>IF(Products!A45="","",IF(Products!E45&lt;&gt;"",Products!E45,Inputs!B5))</f>
        <v/>
      </c>
      <c r="E45" s="49" t="str">
        <f>IF(Products!A45="","",D45*C45)</f>
        <v/>
      </c>
      <c r="F45" s="49" t="str">
        <f>IF(Products!A45="","",E45+B45+(Inputs!B13/4.33/Inputs!B10)*C45)</f>
        <v/>
      </c>
      <c r="G45" s="50" t="str">
        <f>IF(Products!A45="","",IF(Products!F45&lt;&gt;"",Products!F45,Inputs!B8))</f>
        <v/>
      </c>
      <c r="H45" s="51" t="str">
        <f>IF(Products!A45="","",F45*G45)</f>
        <v/>
      </c>
      <c r="I45" s="49" t="str">
        <f>IF(Products!A45="","",H45-F45)</f>
        <v/>
      </c>
      <c r="J45" s="52" t="str">
        <f>IF(OR(Products!A45="",H45=0),"",I45/H45)</f>
        <v/>
      </c>
      <c r="K45" s="3"/>
      <c r="L45" s="53" t="str">
        <f>IF(OR(Products!A45="",K45="",C45=0),"← enter market price",(K45-B45-(Inputs!B13/4.33/Inputs!B10)*C45)/C45)</f>
        <v>← enter market price</v>
      </c>
      <c r="M45" s="54" t="str">
        <f>IF(OR(Products!A45="",K45=""),"—",IF(L45&gt;=(D45*(1-Inputs!B16)),"✅ Viable","⚠️ Below wage target"))</f>
        <v>—</v>
      </c>
    </row>
    <row r="46" spans="1:13" ht="20" customHeight="1" x14ac:dyDescent="0.35">
      <c r="A46" s="38" t="str">
        <f>IF(Products!A46="","",Products!A46)</f>
        <v/>
      </c>
      <c r="B46" s="39" t="str">
        <f>IF(Products!A46="","",Products!C46)</f>
        <v/>
      </c>
      <c r="C46" s="40" t="str">
        <f>IF(Products!A46="","",Products!D46)</f>
        <v/>
      </c>
      <c r="D46" s="41" t="str">
        <f>IF(Products!A46="","",IF(Products!E46&lt;&gt;"",Products!E46,Inputs!B5))</f>
        <v/>
      </c>
      <c r="E46" s="41" t="str">
        <f>IF(Products!A46="","",D46*C46)</f>
        <v/>
      </c>
      <c r="F46" s="41" t="str">
        <f>IF(Products!A46="","",E46+B46+(Inputs!B13/4.33/Inputs!B10)*C46)</f>
        <v/>
      </c>
      <c r="G46" s="42" t="str">
        <f>IF(Products!A46="","",IF(Products!F46&lt;&gt;"",Products!F46,Inputs!B8))</f>
        <v/>
      </c>
      <c r="H46" s="43" t="str">
        <f>IF(Products!A46="","",F46*G46)</f>
        <v/>
      </c>
      <c r="I46" s="41" t="str">
        <f>IF(Products!A46="","",H46-F46)</f>
        <v/>
      </c>
      <c r="J46" s="44" t="str">
        <f>IF(OR(Products!A46="",H46=0),"",I46/H46)</f>
        <v/>
      </c>
      <c r="K46" s="3"/>
      <c r="L46" s="45" t="str">
        <f>IF(OR(Products!A46="",K46="",C46=0),"← enter market price",(K46-B46-(Inputs!B13/4.33/Inputs!B10)*C46)/C46)</f>
        <v>← enter market price</v>
      </c>
      <c r="M46" s="12" t="str">
        <f>IF(OR(Products!A46="",K46=""),"—",IF(L46&gt;=(D46*(1-Inputs!B16)),"✅ Viable","⚠️ Below wage target"))</f>
        <v>—</v>
      </c>
    </row>
    <row r="47" spans="1:13" ht="20" customHeight="1" x14ac:dyDescent="0.35">
      <c r="A47" s="46" t="str">
        <f>IF(Products!A47="","",Products!A47)</f>
        <v/>
      </c>
      <c r="B47" s="47" t="str">
        <f>IF(Products!A47="","",Products!C47)</f>
        <v/>
      </c>
      <c r="C47" s="48" t="str">
        <f>IF(Products!A47="","",Products!D47)</f>
        <v/>
      </c>
      <c r="D47" s="49" t="str">
        <f>IF(Products!A47="","",IF(Products!E47&lt;&gt;"",Products!E47,Inputs!B5))</f>
        <v/>
      </c>
      <c r="E47" s="49" t="str">
        <f>IF(Products!A47="","",D47*C47)</f>
        <v/>
      </c>
      <c r="F47" s="49" t="str">
        <f>IF(Products!A47="","",E47+B47+(Inputs!B13/4.33/Inputs!B10)*C47)</f>
        <v/>
      </c>
      <c r="G47" s="50" t="str">
        <f>IF(Products!A47="","",IF(Products!F47&lt;&gt;"",Products!F47,Inputs!B8))</f>
        <v/>
      </c>
      <c r="H47" s="51" t="str">
        <f>IF(Products!A47="","",F47*G47)</f>
        <v/>
      </c>
      <c r="I47" s="49" t="str">
        <f>IF(Products!A47="","",H47-F47)</f>
        <v/>
      </c>
      <c r="J47" s="52" t="str">
        <f>IF(OR(Products!A47="",H47=0),"",I47/H47)</f>
        <v/>
      </c>
      <c r="K47" s="3"/>
      <c r="L47" s="53" t="str">
        <f>IF(OR(Products!A47="",K47="",C47=0),"← enter market price",(K47-B47-(Inputs!B13/4.33/Inputs!B10)*C47)/C47)</f>
        <v>← enter market price</v>
      </c>
      <c r="M47" s="54" t="str">
        <f>IF(OR(Products!A47="",K47=""),"—",IF(L47&gt;=(D47*(1-Inputs!B16)),"✅ Viable","⚠️ Below wage target"))</f>
        <v>—</v>
      </c>
    </row>
    <row r="48" spans="1:13" ht="20" customHeight="1" x14ac:dyDescent="0.35">
      <c r="A48" s="38" t="str">
        <f>IF(Products!A48="","",Products!A48)</f>
        <v/>
      </c>
      <c r="B48" s="39" t="str">
        <f>IF(Products!A48="","",Products!C48)</f>
        <v/>
      </c>
      <c r="C48" s="40" t="str">
        <f>IF(Products!A48="","",Products!D48)</f>
        <v/>
      </c>
      <c r="D48" s="41" t="str">
        <f>IF(Products!A48="","",IF(Products!E48&lt;&gt;"",Products!E48,Inputs!B5))</f>
        <v/>
      </c>
      <c r="E48" s="41" t="str">
        <f>IF(Products!A48="","",D48*C48)</f>
        <v/>
      </c>
      <c r="F48" s="41" t="str">
        <f>IF(Products!A48="","",E48+B48+(Inputs!B13/4.33/Inputs!B10)*C48)</f>
        <v/>
      </c>
      <c r="G48" s="42" t="str">
        <f>IF(Products!A48="","",IF(Products!F48&lt;&gt;"",Products!F48,Inputs!B8))</f>
        <v/>
      </c>
      <c r="H48" s="43" t="str">
        <f>IF(Products!A48="","",F48*G48)</f>
        <v/>
      </c>
      <c r="I48" s="41" t="str">
        <f>IF(Products!A48="","",H48-F48)</f>
        <v/>
      </c>
      <c r="J48" s="44" t="str">
        <f>IF(OR(Products!A48="",H48=0),"",I48/H48)</f>
        <v/>
      </c>
      <c r="K48" s="3"/>
      <c r="L48" s="45" t="str">
        <f>IF(OR(Products!A48="",K48="",C48=0),"← enter market price",(K48-B48-(Inputs!B13/4.33/Inputs!B10)*C48)/C48)</f>
        <v>← enter market price</v>
      </c>
      <c r="M48" s="12" t="str">
        <f>IF(OR(Products!A48="",K48=""),"—",IF(L48&gt;=(D48*(1-Inputs!B16)),"✅ Viable","⚠️ Below wage target"))</f>
        <v>—</v>
      </c>
    </row>
    <row r="49" spans="1:13" ht="20" customHeight="1" x14ac:dyDescent="0.35">
      <c r="A49" s="46" t="str">
        <f>IF(Products!A49="","",Products!A49)</f>
        <v/>
      </c>
      <c r="B49" s="47" t="str">
        <f>IF(Products!A49="","",Products!C49)</f>
        <v/>
      </c>
      <c r="C49" s="48" t="str">
        <f>IF(Products!A49="","",Products!D49)</f>
        <v/>
      </c>
      <c r="D49" s="49" t="str">
        <f>IF(Products!A49="","",IF(Products!E49&lt;&gt;"",Products!E49,Inputs!B5))</f>
        <v/>
      </c>
      <c r="E49" s="49" t="str">
        <f>IF(Products!A49="","",D49*C49)</f>
        <v/>
      </c>
      <c r="F49" s="49" t="str">
        <f>IF(Products!A49="","",E49+B49+(Inputs!B13/4.33/Inputs!B10)*C49)</f>
        <v/>
      </c>
      <c r="G49" s="50" t="str">
        <f>IF(Products!A49="","",IF(Products!F49&lt;&gt;"",Products!F49,Inputs!B8))</f>
        <v/>
      </c>
      <c r="H49" s="51" t="str">
        <f>IF(Products!A49="","",F49*G49)</f>
        <v/>
      </c>
      <c r="I49" s="49" t="str">
        <f>IF(Products!A49="","",H49-F49)</f>
        <v/>
      </c>
      <c r="J49" s="52" t="str">
        <f>IF(OR(Products!A49="",H49=0),"",I49/H49)</f>
        <v/>
      </c>
      <c r="K49" s="3"/>
      <c r="L49" s="53" t="str">
        <f>IF(OR(Products!A49="",K49="",C49=0),"← enter market price",(K49-B49-(Inputs!B13/4.33/Inputs!B10)*C49)/C49)</f>
        <v>← enter market price</v>
      </c>
      <c r="M49" s="54" t="str">
        <f>IF(OR(Products!A49="",K49=""),"—",IF(L49&gt;=(D49*(1-Inputs!B16)),"✅ Viable","⚠️ Below wage target"))</f>
        <v>—</v>
      </c>
    </row>
    <row r="50" spans="1:13" ht="20" customHeight="1" x14ac:dyDescent="0.35">
      <c r="A50" s="38" t="str">
        <f>IF(Products!A50="","",Products!A50)</f>
        <v/>
      </c>
      <c r="B50" s="39" t="str">
        <f>IF(Products!A50="","",Products!C50)</f>
        <v/>
      </c>
      <c r="C50" s="40" t="str">
        <f>IF(Products!A50="","",Products!D50)</f>
        <v/>
      </c>
      <c r="D50" s="41" t="str">
        <f>IF(Products!A50="","",IF(Products!E50&lt;&gt;"",Products!E50,Inputs!B5))</f>
        <v/>
      </c>
      <c r="E50" s="41" t="str">
        <f>IF(Products!A50="","",D50*C50)</f>
        <v/>
      </c>
      <c r="F50" s="41" t="str">
        <f>IF(Products!A50="","",E50+B50+(Inputs!B13/4.33/Inputs!B10)*C50)</f>
        <v/>
      </c>
      <c r="G50" s="42" t="str">
        <f>IF(Products!A50="","",IF(Products!F50&lt;&gt;"",Products!F50,Inputs!B8))</f>
        <v/>
      </c>
      <c r="H50" s="43" t="str">
        <f>IF(Products!A50="","",F50*G50)</f>
        <v/>
      </c>
      <c r="I50" s="41" t="str">
        <f>IF(Products!A50="","",H50-F50)</f>
        <v/>
      </c>
      <c r="J50" s="44" t="str">
        <f>IF(OR(Products!A50="",H50=0),"",I50/H50)</f>
        <v/>
      </c>
      <c r="K50" s="3"/>
      <c r="L50" s="45" t="str">
        <f>IF(OR(Products!A50="",K50="",C50=0),"← enter market price",(K50-B50-(Inputs!B13/4.33/Inputs!B10)*C50)/C50)</f>
        <v>← enter market price</v>
      </c>
      <c r="M50" s="12" t="str">
        <f>IF(OR(Products!A50="",K50=""),"—",IF(L50&gt;=(D50*(1-Inputs!B16)),"✅ Viable","⚠️ Below wage target"))</f>
        <v>—</v>
      </c>
    </row>
  </sheetData>
  <mergeCells count="2">
    <mergeCell ref="A2:M2"/>
    <mergeCell ref="A1:M1"/>
  </mergeCells>
  <conditionalFormatting sqref="M4:M50">
    <cfRule type="expression" dxfId="5" priority="1">
      <formula>M4="✅ Viable"</formula>
    </cfRule>
    <cfRule type="expression" dxfId="4" priority="2">
      <formula>M4="⚠️ Below wage target"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8860B"/>
  </sheetPr>
  <dimension ref="A1:G63"/>
  <sheetViews>
    <sheetView workbookViewId="0">
      <pane ySplit="3" topLeftCell="A4" activePane="bottomLeft" state="frozen"/>
      <selection pane="bottomLeft" activeCell="C8" sqref="C8"/>
    </sheetView>
  </sheetViews>
  <sheetFormatPr defaultRowHeight="14.5" x14ac:dyDescent="0.35"/>
  <cols>
    <col min="1" max="1" width="28" customWidth="1"/>
    <col min="2" max="2" width="13" customWidth="1"/>
    <col min="3" max="3" width="15" customWidth="1"/>
    <col min="4" max="5" width="16" customWidth="1"/>
    <col min="6" max="6" width="15" customWidth="1"/>
    <col min="7" max="7" width="20" customWidth="1"/>
  </cols>
  <sheetData>
    <row r="1" spans="1:7" ht="28" customHeight="1" x14ac:dyDescent="0.35">
      <c r="A1" s="86" t="s">
        <v>103</v>
      </c>
      <c r="B1" s="75"/>
      <c r="C1" s="75"/>
      <c r="D1" s="75"/>
      <c r="E1" s="75"/>
      <c r="F1" s="75"/>
      <c r="G1" s="75"/>
    </row>
    <row r="2" spans="1:7" ht="18" customHeight="1" x14ac:dyDescent="0.35">
      <c r="A2" s="82" t="s">
        <v>104</v>
      </c>
      <c r="B2" s="75"/>
      <c r="C2" s="75"/>
      <c r="D2" s="75"/>
      <c r="E2" s="75"/>
      <c r="F2" s="75"/>
      <c r="G2" s="75"/>
    </row>
    <row r="3" spans="1:7" ht="36" customHeight="1" x14ac:dyDescent="0.35">
      <c r="A3" s="1" t="s">
        <v>66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110</v>
      </c>
    </row>
    <row r="4" spans="1:7" ht="20" customHeight="1" x14ac:dyDescent="0.35">
      <c r="A4" s="38" t="str">
        <f>IF(Pricing!A4="","",Pricing!A4)</f>
        <v>Basil bunch</v>
      </c>
      <c r="B4" s="55">
        <f>IF(Pricing!A4="","",Products!G4)</f>
        <v>30</v>
      </c>
      <c r="C4" s="39">
        <f>IF(Pricing!A4="","",Pricing!H4)</f>
        <v>6.0589688221709013</v>
      </c>
      <c r="D4" s="41">
        <f>IF(Pricing!A4="","",B4*C4)</f>
        <v>181.76906466512705</v>
      </c>
      <c r="E4" s="41">
        <f>IF(Pricing!A4="","",B4*Pricing!I4)</f>
        <v>74.846085450346436</v>
      </c>
      <c r="F4" s="41">
        <f>IF(OR(Pricing!A4="",Pricing!C4=0,B4=0),"—",E4/(B4*Pricing!C4))</f>
        <v>30.058668855560814</v>
      </c>
      <c r="G4" s="44">
        <f>IF(OR(Pricing!A4="",Inputs!B11=0),"—",D4/Inputs!B11)</f>
        <v>0.22721133083140882</v>
      </c>
    </row>
    <row r="5" spans="1:7" ht="20" customHeight="1" x14ac:dyDescent="0.35">
      <c r="A5" s="46" t="str">
        <f>IF(Pricing!A5="","",Pricing!A5)</f>
        <v xml:space="preserve">Mint </v>
      </c>
      <c r="B5" s="56">
        <f>IF(Pricing!A5="","",Products!G5)</f>
        <v>20</v>
      </c>
      <c r="C5" s="47">
        <f>IF(Pricing!A5="","",Pricing!H5)</f>
        <v>5.8889688221709005</v>
      </c>
      <c r="D5" s="49">
        <f>IF(Pricing!A5="","",B5*C5)</f>
        <v>117.77937644341802</v>
      </c>
      <c r="E5" s="49">
        <f>IF(Pricing!A5="","",B5*Pricing!I5)</f>
        <v>48.49739030023094</v>
      </c>
      <c r="F5" s="49">
        <f>IF(OR(Pricing!A5="",Pricing!C5=0,B5=0),"—",E5/(B5*Pricing!C5))</f>
        <v>29.2152953615849</v>
      </c>
      <c r="G5" s="52">
        <f>IF(OR(Pricing!A5="",Inputs!B11=0),"—",D5/Inputs!B11)</f>
        <v>0.14722422055427253</v>
      </c>
    </row>
    <row r="6" spans="1:7" ht="20" customHeight="1" x14ac:dyDescent="0.35">
      <c r="A6" s="38" t="str">
        <f>IF(Pricing!A6="","",Pricing!A6)</f>
        <v>Salad greens (container)</v>
      </c>
      <c r="B6" s="55">
        <f>IF(Pricing!A6="","",Products!G6)</f>
        <v>8</v>
      </c>
      <c r="C6" s="39">
        <f>IF(Pricing!A6="","",Pricing!H6)</f>
        <v>34.779330254041568</v>
      </c>
      <c r="D6" s="41">
        <f>IF(Pricing!A6="","",B6*C6)</f>
        <v>278.23464203233254</v>
      </c>
      <c r="E6" s="41">
        <f>IF(Pricing!A6="","",B6*Pricing!I6)</f>
        <v>114.56720554272516</v>
      </c>
      <c r="F6" s="41">
        <f>IF(OR(Pricing!A6="",Pricing!C6=0,B6=0),"—",E6/(B6*Pricing!C6))</f>
        <v>28.641801385681291</v>
      </c>
      <c r="G6" s="44">
        <f>IF(OR(Pricing!A6="",Inputs!B11=0),"—",D6/Inputs!B11)</f>
        <v>0.34779330254041568</v>
      </c>
    </row>
    <row r="7" spans="1:7" ht="20" customHeight="1" x14ac:dyDescent="0.35">
      <c r="A7" s="46" t="str">
        <f>IF(Pricing!A7="","",Pricing!A7)</f>
        <v>Seedling 6-pack</v>
      </c>
      <c r="B7" s="56">
        <f>IF(Pricing!A7="","",Products!G7)</f>
        <v>10</v>
      </c>
      <c r="C7" s="47">
        <f>IF(Pricing!A7="","",Pricing!H7)</f>
        <v>48.37933025404157</v>
      </c>
      <c r="D7" s="49">
        <f>IF(Pricing!A7="","",B7*C7)</f>
        <v>483.79330254041571</v>
      </c>
      <c r="E7" s="49">
        <f>IF(Pricing!A7="","",B7*Pricing!I7)</f>
        <v>199.20900692840647</v>
      </c>
      <c r="F7" s="49">
        <f>IF(OR(Pricing!A7="",Pricing!C7=0,B7=0),"—",E7/(B7*Pricing!C7))</f>
        <v>39.841801385681293</v>
      </c>
      <c r="G7" s="52">
        <f>IF(OR(Pricing!A7="",Inputs!B11=0),"—",D7/Inputs!B11)</f>
        <v>0.60474162817551969</v>
      </c>
    </row>
    <row r="8" spans="1:7" ht="20" customHeight="1" x14ac:dyDescent="0.35">
      <c r="A8" s="38" t="str">
        <f>IF(Pricing!A8="","",Pricing!A8)</f>
        <v>Raised bed install</v>
      </c>
      <c r="B8" s="55">
        <f>IF(Pricing!A8="","",Products!G8)</f>
        <v>1</v>
      </c>
      <c r="C8" s="39">
        <f>IF(Pricing!A8="","",Pricing!H8)</f>
        <v>738.79330254041565</v>
      </c>
      <c r="D8" s="41">
        <f>IF(Pricing!A8="","",B8*C8)</f>
        <v>738.79330254041565</v>
      </c>
      <c r="E8" s="41">
        <f>IF(Pricing!A8="","",B8*Pricing!I8)</f>
        <v>304.20900692840644</v>
      </c>
      <c r="F8" s="41">
        <f>IF(OR(Pricing!A8="",Pricing!C8=0,B8=0),"—",E8/(B8*Pricing!C8))</f>
        <v>60.841801385681286</v>
      </c>
      <c r="G8" s="44">
        <f>IF(OR(Pricing!A8="",Inputs!B11=0),"—",D8/Inputs!B11)</f>
        <v>0.92349162817551955</v>
      </c>
    </row>
    <row r="9" spans="1:7" ht="20" customHeight="1" x14ac:dyDescent="0.35">
      <c r="A9" s="46" t="str">
        <f>IF(Pricing!A9="","",Pricing!A9)</f>
        <v>Weekly maintenance</v>
      </c>
      <c r="B9" s="56">
        <f>IF(Pricing!A9="","",Products!G9)</f>
        <v>2</v>
      </c>
      <c r="C9" s="47">
        <f>IF(Pricing!A9="","",Pricing!H9)</f>
        <v>94.137990762124716</v>
      </c>
      <c r="D9" s="49">
        <f>IF(Pricing!A9="","",B9*C9)</f>
        <v>188.27598152424943</v>
      </c>
      <c r="E9" s="49">
        <f>IF(Pricing!A9="","",B9*Pricing!I9)</f>
        <v>77.52540415704388</v>
      </c>
      <c r="F9" s="49">
        <f>IF(OR(Pricing!A9="",Pricing!C9=0,B9=0),"—",E9/(B9*Pricing!C9))</f>
        <v>25.841801385681293</v>
      </c>
      <c r="G9" s="52">
        <f>IF(OR(Pricing!A9="",Inputs!B11=0),"—",D9/Inputs!B11)</f>
        <v>0.23534497690531178</v>
      </c>
    </row>
    <row r="10" spans="1:7" ht="20" customHeight="1" x14ac:dyDescent="0.35">
      <c r="A10" s="38" t="str">
        <f>IF(Pricing!A10="","",Pricing!A10)</f>
        <v>Cilantro</v>
      </c>
      <c r="B10" s="55">
        <f>IF(Pricing!A10="","",Products!G10)</f>
        <v>20</v>
      </c>
      <c r="C10" s="39">
        <f>IF(Pricing!A10="","",Pricing!H10)</f>
        <v>5.5489688221709015</v>
      </c>
      <c r="D10" s="41">
        <f>IF(Pricing!A10="","",B10*C10)</f>
        <v>110.97937644341803</v>
      </c>
      <c r="E10" s="41">
        <f>IF(Pricing!A10="","",B10*Pricing!I10)</f>
        <v>45.69739030023095</v>
      </c>
      <c r="F10" s="41">
        <f>IF(OR(Pricing!A10="",Pricing!C10=0,B10=0),"—",E10/(B10*Pricing!C10))</f>
        <v>27.5285483736331</v>
      </c>
      <c r="G10" s="44">
        <f>IF(OR(Pricing!A10="",Inputs!B11=0),"—",D10/Inputs!B11)</f>
        <v>0.13872422055427255</v>
      </c>
    </row>
    <row r="11" spans="1:7" ht="20" customHeight="1" x14ac:dyDescent="0.35">
      <c r="A11" s="46" t="str">
        <f>IF(Pricing!A11="","",Pricing!A11)</f>
        <v>Thyme</v>
      </c>
      <c r="B11" s="56">
        <f>IF(Pricing!A11="","",Products!G11)</f>
        <v>20</v>
      </c>
      <c r="C11" s="47">
        <f>IF(Pricing!A11="","",Pricing!H11)</f>
        <v>5.8889688221709005</v>
      </c>
      <c r="D11" s="49">
        <f>IF(Pricing!A11="","",B11*C11)</f>
        <v>117.77937644341802</v>
      </c>
      <c r="E11" s="49">
        <f>IF(Pricing!A11="","",B11*Pricing!I11)</f>
        <v>48.49739030023094</v>
      </c>
      <c r="F11" s="49">
        <f>IF(OR(Pricing!A11="",Pricing!C11=0,B11=0),"—",E11/(B11*Pricing!C11))</f>
        <v>29.2152953615849</v>
      </c>
      <c r="G11" s="52">
        <f>IF(OR(Pricing!A11="",Inputs!B11=0),"—",D11/Inputs!B11)</f>
        <v>0.14722422055427253</v>
      </c>
    </row>
    <row r="12" spans="1:7" ht="20" customHeight="1" x14ac:dyDescent="0.35">
      <c r="A12" s="38" t="str">
        <f>IF(Pricing!A12="","",Pricing!A12)</f>
        <v>Rosemary</v>
      </c>
      <c r="B12" s="55">
        <f>IF(Pricing!A12="","",Products!G12)</f>
        <v>20</v>
      </c>
      <c r="C12" s="39">
        <f>IF(Pricing!A12="","",Pricing!H12)</f>
        <v>5.8889688221709005</v>
      </c>
      <c r="D12" s="41">
        <f>IF(Pricing!A12="","",B12*C12)</f>
        <v>117.77937644341802</v>
      </c>
      <c r="E12" s="41">
        <f>IF(Pricing!A12="","",B12*Pricing!I12)</f>
        <v>48.49739030023094</v>
      </c>
      <c r="F12" s="41">
        <f>IF(OR(Pricing!A12="",Pricing!C12=0,B12=0),"—",E12/(B12*Pricing!C12))</f>
        <v>29.2152953615849</v>
      </c>
      <c r="G12" s="44">
        <f>IF(OR(Pricing!A12="",Inputs!B11=0),"—",D12/Inputs!B11)</f>
        <v>0.14722422055427253</v>
      </c>
    </row>
    <row r="13" spans="1:7" ht="20" customHeight="1" x14ac:dyDescent="0.35">
      <c r="A13" s="46" t="str">
        <f>IF(Pricing!A13="","",Pricing!A13)</f>
        <v>Pie Pumpkins</v>
      </c>
      <c r="B13" s="56">
        <f>IF(Pricing!A13="","",Products!G13)</f>
        <v>2</v>
      </c>
      <c r="C13" s="47">
        <f>IF(Pricing!A13="","",Pricing!H13)</f>
        <v>5.8889688221709005</v>
      </c>
      <c r="D13" s="49">
        <f>IF(Pricing!A13="","",B13*C13)</f>
        <v>11.777937644341801</v>
      </c>
      <c r="E13" s="49">
        <f>IF(Pricing!A13="","",B13*Pricing!I13)</f>
        <v>4.8497390300230938</v>
      </c>
      <c r="F13" s="49">
        <f>IF(OR(Pricing!A13="",Pricing!C13=0,B13=0),"—",E13/(B13*Pricing!C13))</f>
        <v>29.2152953615849</v>
      </c>
      <c r="G13" s="52">
        <f>IF(OR(Pricing!A13="",Inputs!B11=0),"—",D13/Inputs!B11)</f>
        <v>1.4722422055427252E-2</v>
      </c>
    </row>
    <row r="14" spans="1:7" ht="20" customHeight="1" x14ac:dyDescent="0.35">
      <c r="A14" s="38" t="str">
        <f>IF(Pricing!A14="","",Pricing!A14)</f>
        <v>Winter Squash</v>
      </c>
      <c r="B14" s="55">
        <f>IF(Pricing!A14="","",Products!G14)</f>
        <v>2</v>
      </c>
      <c r="C14" s="39">
        <f>IF(Pricing!A14="","",Pricing!H14)</f>
        <v>5.8889688221709005</v>
      </c>
      <c r="D14" s="41">
        <f>IF(Pricing!A14="","",B14*C14)</f>
        <v>11.777937644341801</v>
      </c>
      <c r="E14" s="41">
        <f>IF(Pricing!A14="","",B14*Pricing!I14)</f>
        <v>4.8497390300230938</v>
      </c>
      <c r="F14" s="41">
        <f>IF(OR(Pricing!A14="",Pricing!C14=0,B14=0),"—",E14/(B14*Pricing!C14))</f>
        <v>29.2152953615849</v>
      </c>
      <c r="G14" s="44">
        <f>IF(OR(Pricing!A14="",Inputs!B11=0),"—",D14/Inputs!B11)</f>
        <v>1.4722422055427252E-2</v>
      </c>
    </row>
    <row r="15" spans="1:7" ht="20" customHeight="1" x14ac:dyDescent="0.35">
      <c r="A15" s="46" t="str">
        <f>IF(Pricing!A15="","",Pricing!A15)</f>
        <v>Red Tomatoes</v>
      </c>
      <c r="B15" s="56">
        <f>IF(Pricing!A15="","",Products!G15)</f>
        <v>10</v>
      </c>
      <c r="C15" s="47">
        <f>IF(Pricing!A15="","",Pricing!H15)</f>
        <v>5.5489688221709015</v>
      </c>
      <c r="D15" s="49">
        <f>IF(Pricing!A15="","",B15*C15)</f>
        <v>55.489688221709017</v>
      </c>
      <c r="E15" s="49">
        <f>IF(Pricing!A15="","",B15*Pricing!I15)</f>
        <v>22.848695150115475</v>
      </c>
      <c r="F15" s="49">
        <f>IF(OR(Pricing!A15="",Pricing!C15=0,B15=0),"—",E15/(B15*Pricing!C15))</f>
        <v>27.5285483736331</v>
      </c>
      <c r="G15" s="52">
        <f>IF(OR(Pricing!A15="",Inputs!B11=0),"—",D15/Inputs!B11)</f>
        <v>6.9362110277136277E-2</v>
      </c>
    </row>
    <row r="16" spans="1:7" ht="20" customHeight="1" x14ac:dyDescent="0.35">
      <c r="A16" s="38" t="str">
        <f>IF(Pricing!A16="","",Pricing!A16)</f>
        <v>Green Tomatoes</v>
      </c>
      <c r="B16" s="55">
        <f>IF(Pricing!A16="","",Products!G16)</f>
        <v>10</v>
      </c>
      <c r="C16" s="39">
        <f>IF(Pricing!A16="","",Pricing!H16)</f>
        <v>5.5489688221709015</v>
      </c>
      <c r="D16" s="41">
        <f>IF(Pricing!A16="","",B16*C16)</f>
        <v>55.489688221709017</v>
      </c>
      <c r="E16" s="41">
        <f>IF(Pricing!A16="","",B16*Pricing!I16)</f>
        <v>22.848695150115475</v>
      </c>
      <c r="F16" s="41">
        <f>IF(OR(Pricing!A16="",Pricing!C16=0,B16=0),"—",E16/(B16*Pricing!C16))</f>
        <v>27.5285483736331</v>
      </c>
      <c r="G16" s="44">
        <f>IF(OR(Pricing!A16="",Inputs!B11=0),"—",D16/Inputs!B11)</f>
        <v>6.9362110277136277E-2</v>
      </c>
    </row>
    <row r="17" spans="1:7" ht="20" customHeight="1" x14ac:dyDescent="0.35">
      <c r="A17" s="46" t="str">
        <f>IF(Pricing!A17="","",Pricing!A17)</f>
        <v>Lemon</v>
      </c>
      <c r="B17" s="56">
        <f>IF(Pricing!A17="","",Products!G17)</f>
        <v>5</v>
      </c>
      <c r="C17" s="47">
        <f>IF(Pricing!A17="","",Pricing!H17)</f>
        <v>6.0589688221709013</v>
      </c>
      <c r="D17" s="49">
        <f>IF(Pricing!A17="","",B17*C17)</f>
        <v>30.294844110854505</v>
      </c>
      <c r="E17" s="49">
        <f>IF(Pricing!A17="","",B17*Pricing!I17)</f>
        <v>12.474347575057738</v>
      </c>
      <c r="F17" s="49">
        <f>IF(OR(Pricing!A17="",Pricing!C17=0,B17=0),"—",E17/(B17*Pricing!C17))</f>
        <v>30.058668855560811</v>
      </c>
      <c r="G17" s="52">
        <f>IF(OR(Pricing!A17="",Inputs!B11=0),"—",D17/Inputs!B11)</f>
        <v>3.7868555138568134E-2</v>
      </c>
    </row>
    <row r="18" spans="1:7" ht="20" customHeight="1" x14ac:dyDescent="0.35">
      <c r="A18" s="38" t="str">
        <f>IF(Pricing!A18="","",Pricing!A18)</f>
        <v>Orange</v>
      </c>
      <c r="B18" s="55">
        <f>IF(Pricing!A18="","",Products!G18)</f>
        <v>5</v>
      </c>
      <c r="C18" s="39">
        <f>IF(Pricing!A18="","",Pricing!H18)</f>
        <v>6.0589688221709013</v>
      </c>
      <c r="D18" s="41">
        <f>IF(Pricing!A18="","",B18*C18)</f>
        <v>30.294844110854505</v>
      </c>
      <c r="E18" s="41">
        <f>IF(Pricing!A18="","",B18*Pricing!I18)</f>
        <v>12.474347575057738</v>
      </c>
      <c r="F18" s="41">
        <f>IF(OR(Pricing!A18="",Pricing!C18=0,B18=0),"—",E18/(B18*Pricing!C18))</f>
        <v>30.058668855560811</v>
      </c>
      <c r="G18" s="44">
        <f>IF(OR(Pricing!A18="",Inputs!B11=0),"—",D18/Inputs!B11)</f>
        <v>3.7868555138568134E-2</v>
      </c>
    </row>
    <row r="19" spans="1:7" ht="20" customHeight="1" x14ac:dyDescent="0.35">
      <c r="A19" s="46" t="str">
        <f>IF(Pricing!A19="","",Pricing!A19)</f>
        <v>Lemon Grass</v>
      </c>
      <c r="B19" s="56">
        <f>IF(Pricing!A19="","",Products!G19)</f>
        <v>20</v>
      </c>
      <c r="C19" s="47">
        <f>IF(Pricing!A19="","",Pricing!H19)</f>
        <v>5.8889688221709005</v>
      </c>
      <c r="D19" s="49">
        <f>IF(Pricing!A19="","",B19*C19)</f>
        <v>117.77937644341802</v>
      </c>
      <c r="E19" s="49">
        <f>IF(Pricing!A19="","",B19*Pricing!I19)</f>
        <v>48.49739030023094</v>
      </c>
      <c r="F19" s="49">
        <f>IF(OR(Pricing!A19="",Pricing!C19=0,B19=0),"—",E19/(B19*Pricing!C19))</f>
        <v>29.2152953615849</v>
      </c>
      <c r="G19" s="52">
        <f>IF(OR(Pricing!A19="",Inputs!B11=0),"—",D19/Inputs!B11)</f>
        <v>0.14722422055427253</v>
      </c>
    </row>
    <row r="20" spans="1:7" ht="20" customHeight="1" x14ac:dyDescent="0.35">
      <c r="A20" s="38" t="str">
        <f>IF(Pricing!A20="","",Pricing!A20)</f>
        <v>Lemon Balm</v>
      </c>
      <c r="B20" s="55">
        <f>IF(Pricing!A20="","",Products!G20)</f>
        <v>20</v>
      </c>
      <c r="C20" s="39">
        <f>IF(Pricing!A20="","",Pricing!H20)</f>
        <v>5.8889688221709005</v>
      </c>
      <c r="D20" s="41">
        <f>IF(Pricing!A20="","",B20*C20)</f>
        <v>117.77937644341802</v>
      </c>
      <c r="E20" s="41">
        <f>IF(Pricing!A20="","",B20*Pricing!I20)</f>
        <v>48.49739030023094</v>
      </c>
      <c r="F20" s="41">
        <f>IF(OR(Pricing!A20="",Pricing!C20=0,B20=0),"—",E20/(B20*Pricing!C20))</f>
        <v>29.2152953615849</v>
      </c>
      <c r="G20" s="44">
        <f>IF(OR(Pricing!A20="",Inputs!B11=0),"—",D20/Inputs!B11)</f>
        <v>0.14722422055427253</v>
      </c>
    </row>
    <row r="21" spans="1:7" ht="20" customHeight="1" x14ac:dyDescent="0.35">
      <c r="A21" s="46" t="str">
        <f>IF(Pricing!A21="","",Pricing!A21)</f>
        <v>Oregano</v>
      </c>
      <c r="B21" s="56">
        <f>IF(Pricing!A21="","",Products!G21)</f>
        <v>20</v>
      </c>
      <c r="C21" s="47">
        <f>IF(Pricing!A21="","",Pricing!H21)</f>
        <v>5.8889688221709005</v>
      </c>
      <c r="D21" s="49">
        <f>IF(Pricing!A21="","",B21*C21)</f>
        <v>117.77937644341802</v>
      </c>
      <c r="E21" s="49">
        <f>IF(Pricing!A21="","",B21*Pricing!I21)</f>
        <v>48.49739030023094</v>
      </c>
      <c r="F21" s="49">
        <f>IF(OR(Pricing!A21="",Pricing!C21=0,B21=0),"—",E21/(B21*Pricing!C21))</f>
        <v>29.2152953615849</v>
      </c>
      <c r="G21" s="52">
        <f>IF(OR(Pricing!A21="",Inputs!B11=0),"—",D21/Inputs!B11)</f>
        <v>0.14722422055427253</v>
      </c>
    </row>
    <row r="22" spans="1:7" ht="20" customHeight="1" x14ac:dyDescent="0.35">
      <c r="A22" s="38" t="str">
        <f>IF(Pricing!A22="","",Pricing!A22)</f>
        <v>Dill</v>
      </c>
      <c r="B22" s="55">
        <f>IF(Pricing!A22="","",Products!G22)</f>
        <v>10</v>
      </c>
      <c r="C22" s="39">
        <f>IF(Pricing!A22="","",Pricing!H22)</f>
        <v>5.8889688221709005</v>
      </c>
      <c r="D22" s="41">
        <f>IF(Pricing!A22="","",B22*C22)</f>
        <v>58.889688221709008</v>
      </c>
      <c r="E22" s="41">
        <f>IF(Pricing!A22="","",B22*Pricing!I22)</f>
        <v>24.24869515011547</v>
      </c>
      <c r="F22" s="41">
        <f>IF(OR(Pricing!A22="",Pricing!C22=0,B22=0),"—",E22/(B22*Pricing!C22))</f>
        <v>29.2152953615849</v>
      </c>
      <c r="G22" s="44">
        <f>IF(OR(Pricing!A22="",Inputs!B11=0),"—",D22/Inputs!B11)</f>
        <v>7.3612110277136267E-2</v>
      </c>
    </row>
    <row r="23" spans="1:7" ht="20" customHeight="1" x14ac:dyDescent="0.35">
      <c r="A23" s="46" t="str">
        <f>IF(Pricing!A23="","",Pricing!A23)</f>
        <v>Basil Seed Packs</v>
      </c>
      <c r="B23" s="56">
        <f>IF(Pricing!A23="","",Products!G23)</f>
        <v>0</v>
      </c>
      <c r="C23" s="47">
        <f>IF(Pricing!A23="","",Pricing!H23)</f>
        <v>0</v>
      </c>
      <c r="D23" s="49">
        <f>IF(Pricing!A23="","",B23*C23)</f>
        <v>0</v>
      </c>
      <c r="E23" s="49">
        <f>IF(Pricing!A23="","",B23*Pricing!I23)</f>
        <v>0</v>
      </c>
      <c r="F23" s="49" t="str">
        <f>IF(OR(Pricing!A23="",Pricing!C23=0,B23=0),"—",E23/(B23*Pricing!C23))</f>
        <v>—</v>
      </c>
      <c r="G23" s="52">
        <f>IF(OR(Pricing!A23="",Inputs!B11=0),"—",D23/Inputs!B11)</f>
        <v>0</v>
      </c>
    </row>
    <row r="24" spans="1:7" ht="20" customHeight="1" x14ac:dyDescent="0.35">
      <c r="A24" s="38" t="str">
        <f>IF(Pricing!A24="","",Pricing!A24)</f>
        <v/>
      </c>
      <c r="B24" s="55" t="str">
        <f>IF(Pricing!A24="","",Products!G24)</f>
        <v/>
      </c>
      <c r="C24" s="39" t="str">
        <f>IF(Pricing!A24="","",Pricing!H24)</f>
        <v/>
      </c>
      <c r="D24" s="41" t="str">
        <f>IF(Pricing!A24="","",B24*C24)</f>
        <v/>
      </c>
      <c r="E24" s="41" t="str">
        <f>IF(Pricing!A24="","",B24*Pricing!I24)</f>
        <v/>
      </c>
      <c r="F24" s="41" t="str">
        <f>IF(OR(Pricing!A24="",Pricing!C24=0,B24=0),"—",E24/(B24*Pricing!C24))</f>
        <v>—</v>
      </c>
      <c r="G24" s="44" t="str">
        <f>IF(OR(Pricing!A24="",Inputs!B11=0),"—",D24/Inputs!B11)</f>
        <v>—</v>
      </c>
    </row>
    <row r="25" spans="1:7" ht="20" customHeight="1" x14ac:dyDescent="0.35">
      <c r="A25" s="46" t="str">
        <f>IF(Pricing!A25="","",Pricing!A25)</f>
        <v/>
      </c>
      <c r="B25" s="56" t="str">
        <f>IF(Pricing!A25="","",Products!G25)</f>
        <v/>
      </c>
      <c r="C25" s="47" t="str">
        <f>IF(Pricing!A25="","",Pricing!H25)</f>
        <v/>
      </c>
      <c r="D25" s="49" t="str">
        <f>IF(Pricing!A25="","",B25*C25)</f>
        <v/>
      </c>
      <c r="E25" s="49" t="str">
        <f>IF(Pricing!A25="","",B25*Pricing!I25)</f>
        <v/>
      </c>
      <c r="F25" s="49" t="str">
        <f>IF(OR(Pricing!A25="",Pricing!C25=0,B25=0),"—",E25/(B25*Pricing!C25))</f>
        <v>—</v>
      </c>
      <c r="G25" s="52" t="str">
        <f>IF(OR(Pricing!A25="",Inputs!B11=0),"—",D25/Inputs!B11)</f>
        <v>—</v>
      </c>
    </row>
    <row r="26" spans="1:7" ht="20" customHeight="1" x14ac:dyDescent="0.35">
      <c r="A26" s="38" t="str">
        <f>IF(Pricing!A26="","",Pricing!A26)</f>
        <v/>
      </c>
      <c r="B26" s="55" t="str">
        <f>IF(Pricing!A26="","",Products!G26)</f>
        <v/>
      </c>
      <c r="C26" s="39" t="str">
        <f>IF(Pricing!A26="","",Pricing!H26)</f>
        <v/>
      </c>
      <c r="D26" s="41" t="str">
        <f>IF(Pricing!A26="","",B26*C26)</f>
        <v/>
      </c>
      <c r="E26" s="41" t="str">
        <f>IF(Pricing!A26="","",B26*Pricing!I26)</f>
        <v/>
      </c>
      <c r="F26" s="41" t="str">
        <f>IF(OR(Pricing!A26="",Pricing!C26=0,B26=0),"—",E26/(B26*Pricing!C26))</f>
        <v>—</v>
      </c>
      <c r="G26" s="44" t="str">
        <f>IF(OR(Pricing!A26="",Inputs!B11=0),"—",D26/Inputs!B11)</f>
        <v>—</v>
      </c>
    </row>
    <row r="27" spans="1:7" ht="20" customHeight="1" x14ac:dyDescent="0.35">
      <c r="A27" s="46" t="str">
        <f>IF(Pricing!A27="","",Pricing!A27)</f>
        <v/>
      </c>
      <c r="B27" s="56" t="str">
        <f>IF(Pricing!A27="","",Products!G27)</f>
        <v/>
      </c>
      <c r="C27" s="47" t="str">
        <f>IF(Pricing!A27="","",Pricing!H27)</f>
        <v/>
      </c>
      <c r="D27" s="49" t="str">
        <f>IF(Pricing!A27="","",B27*C27)</f>
        <v/>
      </c>
      <c r="E27" s="49" t="str">
        <f>IF(Pricing!A27="","",B27*Pricing!I27)</f>
        <v/>
      </c>
      <c r="F27" s="49" t="str">
        <f>IF(OR(Pricing!A27="",Pricing!C27=0,B27=0),"—",E27/(B27*Pricing!C27))</f>
        <v>—</v>
      </c>
      <c r="G27" s="52" t="str">
        <f>IF(OR(Pricing!A27="",Inputs!B11=0),"—",D27/Inputs!B11)</f>
        <v>—</v>
      </c>
    </row>
    <row r="28" spans="1:7" ht="20" customHeight="1" x14ac:dyDescent="0.35">
      <c r="A28" s="38" t="str">
        <f>IF(Pricing!A28="","",Pricing!A28)</f>
        <v/>
      </c>
      <c r="B28" s="55" t="str">
        <f>IF(Pricing!A28="","",Products!G28)</f>
        <v/>
      </c>
      <c r="C28" s="39" t="str">
        <f>IF(Pricing!A28="","",Pricing!H28)</f>
        <v/>
      </c>
      <c r="D28" s="41" t="str">
        <f>IF(Pricing!A28="","",B28*C28)</f>
        <v/>
      </c>
      <c r="E28" s="41" t="str">
        <f>IF(Pricing!A28="","",B28*Pricing!I28)</f>
        <v/>
      </c>
      <c r="F28" s="41" t="str">
        <f>IF(OR(Pricing!A28="",Pricing!C28=0,B28=0),"—",E28/(B28*Pricing!C28))</f>
        <v>—</v>
      </c>
      <c r="G28" s="44" t="str">
        <f>IF(OR(Pricing!A28="",Inputs!B11=0),"—",D28/Inputs!B11)</f>
        <v>—</v>
      </c>
    </row>
    <row r="29" spans="1:7" ht="20" customHeight="1" x14ac:dyDescent="0.35">
      <c r="A29" s="46" t="str">
        <f>IF(Pricing!A29="","",Pricing!A29)</f>
        <v/>
      </c>
      <c r="B29" s="56" t="str">
        <f>IF(Pricing!A29="","",Products!G29)</f>
        <v/>
      </c>
      <c r="C29" s="47" t="str">
        <f>IF(Pricing!A29="","",Pricing!H29)</f>
        <v/>
      </c>
      <c r="D29" s="49" t="str">
        <f>IF(Pricing!A29="","",B29*C29)</f>
        <v/>
      </c>
      <c r="E29" s="49" t="str">
        <f>IF(Pricing!A29="","",B29*Pricing!I29)</f>
        <v/>
      </c>
      <c r="F29" s="49" t="str">
        <f>IF(OR(Pricing!A29="",Pricing!C29=0,B29=0),"—",E29/(B29*Pricing!C29))</f>
        <v>—</v>
      </c>
      <c r="G29" s="52" t="str">
        <f>IF(OR(Pricing!A29="",Inputs!B11=0),"—",D29/Inputs!B11)</f>
        <v>—</v>
      </c>
    </row>
    <row r="30" spans="1:7" ht="20" customHeight="1" x14ac:dyDescent="0.35">
      <c r="A30" s="38" t="str">
        <f>IF(Pricing!A30="","",Pricing!A30)</f>
        <v/>
      </c>
      <c r="B30" s="55" t="str">
        <f>IF(Pricing!A30="","",Products!G30)</f>
        <v/>
      </c>
      <c r="C30" s="39" t="str">
        <f>IF(Pricing!A30="","",Pricing!H30)</f>
        <v/>
      </c>
      <c r="D30" s="41" t="str">
        <f>IF(Pricing!A30="","",B30*C30)</f>
        <v/>
      </c>
      <c r="E30" s="41" t="str">
        <f>IF(Pricing!A30="","",B30*Pricing!I30)</f>
        <v/>
      </c>
      <c r="F30" s="41" t="str">
        <f>IF(OR(Pricing!A30="",Pricing!C30=0,B30=0),"—",E30/(B30*Pricing!C30))</f>
        <v>—</v>
      </c>
      <c r="G30" s="44" t="str">
        <f>IF(OR(Pricing!A30="",Inputs!B11=0),"—",D30/Inputs!B11)</f>
        <v>—</v>
      </c>
    </row>
    <row r="31" spans="1:7" ht="20" customHeight="1" x14ac:dyDescent="0.35">
      <c r="A31" s="46" t="str">
        <f>IF(Pricing!A31="","",Pricing!A31)</f>
        <v/>
      </c>
      <c r="B31" s="56" t="str">
        <f>IF(Pricing!A31="","",Products!G31)</f>
        <v/>
      </c>
      <c r="C31" s="47" t="str">
        <f>IF(Pricing!A31="","",Pricing!H31)</f>
        <v/>
      </c>
      <c r="D31" s="49" t="str">
        <f>IF(Pricing!A31="","",B31*C31)</f>
        <v/>
      </c>
      <c r="E31" s="49" t="str">
        <f>IF(Pricing!A31="","",B31*Pricing!I31)</f>
        <v/>
      </c>
      <c r="F31" s="49" t="str">
        <f>IF(OR(Pricing!A31="",Pricing!C31=0,B31=0),"—",E31/(B31*Pricing!C31))</f>
        <v>—</v>
      </c>
      <c r="G31" s="52" t="str">
        <f>IF(OR(Pricing!A31="",Inputs!B11=0),"—",D31/Inputs!B11)</f>
        <v>—</v>
      </c>
    </row>
    <row r="32" spans="1:7" ht="20" customHeight="1" x14ac:dyDescent="0.35">
      <c r="A32" s="38" t="str">
        <f>IF(Pricing!A32="","",Pricing!A32)</f>
        <v/>
      </c>
      <c r="B32" s="55" t="str">
        <f>IF(Pricing!A32="","",Products!G32)</f>
        <v/>
      </c>
      <c r="C32" s="39" t="str">
        <f>IF(Pricing!A32="","",Pricing!H32)</f>
        <v/>
      </c>
      <c r="D32" s="41" t="str">
        <f>IF(Pricing!A32="","",B32*C32)</f>
        <v/>
      </c>
      <c r="E32" s="41" t="str">
        <f>IF(Pricing!A32="","",B32*Pricing!I32)</f>
        <v/>
      </c>
      <c r="F32" s="41" t="str">
        <f>IF(OR(Pricing!A32="",Pricing!C32=0,B32=0),"—",E32/(B32*Pricing!C32))</f>
        <v>—</v>
      </c>
      <c r="G32" s="44" t="str">
        <f>IF(OR(Pricing!A32="",Inputs!B11=0),"—",D32/Inputs!B11)</f>
        <v>—</v>
      </c>
    </row>
    <row r="33" spans="1:7" ht="20" customHeight="1" x14ac:dyDescent="0.35">
      <c r="A33" s="46" t="str">
        <f>IF(Pricing!A33="","",Pricing!A33)</f>
        <v/>
      </c>
      <c r="B33" s="56" t="str">
        <f>IF(Pricing!A33="","",Products!G33)</f>
        <v/>
      </c>
      <c r="C33" s="47" t="str">
        <f>IF(Pricing!A33="","",Pricing!H33)</f>
        <v/>
      </c>
      <c r="D33" s="49" t="str">
        <f>IF(Pricing!A33="","",B33*C33)</f>
        <v/>
      </c>
      <c r="E33" s="49" t="str">
        <f>IF(Pricing!A33="","",B33*Pricing!I33)</f>
        <v/>
      </c>
      <c r="F33" s="49" t="str">
        <f>IF(OR(Pricing!A33="",Pricing!C33=0,B33=0),"—",E33/(B33*Pricing!C33))</f>
        <v>—</v>
      </c>
      <c r="G33" s="52" t="str">
        <f>IF(OR(Pricing!A33="",Inputs!B11=0),"—",D33/Inputs!B11)</f>
        <v>—</v>
      </c>
    </row>
    <row r="34" spans="1:7" ht="20" customHeight="1" x14ac:dyDescent="0.35">
      <c r="A34" s="38" t="str">
        <f>IF(Pricing!A34="","",Pricing!A34)</f>
        <v/>
      </c>
      <c r="B34" s="55" t="str">
        <f>IF(Pricing!A34="","",Products!G34)</f>
        <v/>
      </c>
      <c r="C34" s="39" t="str">
        <f>IF(Pricing!A34="","",Pricing!H34)</f>
        <v/>
      </c>
      <c r="D34" s="41" t="str">
        <f>IF(Pricing!A34="","",B34*C34)</f>
        <v/>
      </c>
      <c r="E34" s="41" t="str">
        <f>IF(Pricing!A34="","",B34*Pricing!I34)</f>
        <v/>
      </c>
      <c r="F34" s="41" t="str">
        <f>IF(OR(Pricing!A34="",Pricing!C34=0,B34=0),"—",E34/(B34*Pricing!C34))</f>
        <v>—</v>
      </c>
      <c r="G34" s="44" t="str">
        <f>IF(OR(Pricing!A34="",Inputs!B11=0),"—",D34/Inputs!B11)</f>
        <v>—</v>
      </c>
    </row>
    <row r="35" spans="1:7" ht="20" customHeight="1" x14ac:dyDescent="0.35">
      <c r="A35" s="46" t="str">
        <f>IF(Pricing!A35="","",Pricing!A35)</f>
        <v/>
      </c>
      <c r="B35" s="56" t="str">
        <f>IF(Pricing!A35="","",Products!G35)</f>
        <v/>
      </c>
      <c r="C35" s="47" t="str">
        <f>IF(Pricing!A35="","",Pricing!H35)</f>
        <v/>
      </c>
      <c r="D35" s="49" t="str">
        <f>IF(Pricing!A35="","",B35*C35)</f>
        <v/>
      </c>
      <c r="E35" s="49" t="str">
        <f>IF(Pricing!A35="","",B35*Pricing!I35)</f>
        <v/>
      </c>
      <c r="F35" s="49" t="str">
        <f>IF(OR(Pricing!A35="",Pricing!C35=0,B35=0),"—",E35/(B35*Pricing!C35))</f>
        <v>—</v>
      </c>
      <c r="G35" s="52" t="str">
        <f>IF(OR(Pricing!A35="",Inputs!B11=0),"—",D35/Inputs!B11)</f>
        <v>—</v>
      </c>
    </row>
    <row r="36" spans="1:7" ht="20" customHeight="1" x14ac:dyDescent="0.35">
      <c r="A36" s="38" t="str">
        <f>IF(Pricing!A36="","",Pricing!A36)</f>
        <v/>
      </c>
      <c r="B36" s="55" t="str">
        <f>IF(Pricing!A36="","",Products!G36)</f>
        <v/>
      </c>
      <c r="C36" s="39" t="str">
        <f>IF(Pricing!A36="","",Pricing!H36)</f>
        <v/>
      </c>
      <c r="D36" s="41" t="str">
        <f>IF(Pricing!A36="","",B36*C36)</f>
        <v/>
      </c>
      <c r="E36" s="41" t="str">
        <f>IF(Pricing!A36="","",B36*Pricing!I36)</f>
        <v/>
      </c>
      <c r="F36" s="41" t="str">
        <f>IF(OR(Pricing!A36="",Pricing!C36=0,B36=0),"—",E36/(B36*Pricing!C36))</f>
        <v>—</v>
      </c>
      <c r="G36" s="44" t="str">
        <f>IF(OR(Pricing!A36="",Inputs!B11=0),"—",D36/Inputs!B11)</f>
        <v>—</v>
      </c>
    </row>
    <row r="37" spans="1:7" ht="20" customHeight="1" x14ac:dyDescent="0.35">
      <c r="A37" s="46" t="str">
        <f>IF(Pricing!A37="","",Pricing!A37)</f>
        <v/>
      </c>
      <c r="B37" s="56" t="str">
        <f>IF(Pricing!A37="","",Products!G37)</f>
        <v/>
      </c>
      <c r="C37" s="47" t="str">
        <f>IF(Pricing!A37="","",Pricing!H37)</f>
        <v/>
      </c>
      <c r="D37" s="49" t="str">
        <f>IF(Pricing!A37="","",B37*C37)</f>
        <v/>
      </c>
      <c r="E37" s="49" t="str">
        <f>IF(Pricing!A37="","",B37*Pricing!I37)</f>
        <v/>
      </c>
      <c r="F37" s="49" t="str">
        <f>IF(OR(Pricing!A37="",Pricing!C37=0,B37=0),"—",E37/(B37*Pricing!C37))</f>
        <v>—</v>
      </c>
      <c r="G37" s="52" t="str">
        <f>IF(OR(Pricing!A37="",Inputs!B11=0),"—",D37/Inputs!B11)</f>
        <v>—</v>
      </c>
    </row>
    <row r="38" spans="1:7" ht="20" customHeight="1" x14ac:dyDescent="0.35">
      <c r="A38" s="38" t="str">
        <f>IF(Pricing!A38="","",Pricing!A38)</f>
        <v/>
      </c>
      <c r="B38" s="55" t="str">
        <f>IF(Pricing!A38="","",Products!G38)</f>
        <v/>
      </c>
      <c r="C38" s="39" t="str">
        <f>IF(Pricing!A38="","",Pricing!H38)</f>
        <v/>
      </c>
      <c r="D38" s="41" t="str">
        <f>IF(Pricing!A38="","",B38*C38)</f>
        <v/>
      </c>
      <c r="E38" s="41" t="str">
        <f>IF(Pricing!A38="","",B38*Pricing!I38)</f>
        <v/>
      </c>
      <c r="F38" s="41" t="str">
        <f>IF(OR(Pricing!A38="",Pricing!C38=0,B38=0),"—",E38/(B38*Pricing!C38))</f>
        <v>—</v>
      </c>
      <c r="G38" s="44" t="str">
        <f>IF(OR(Pricing!A38="",Inputs!B11=0),"—",D38/Inputs!B11)</f>
        <v>—</v>
      </c>
    </row>
    <row r="39" spans="1:7" ht="20" customHeight="1" x14ac:dyDescent="0.35">
      <c r="A39" s="46" t="str">
        <f>IF(Pricing!A39="","",Pricing!A39)</f>
        <v/>
      </c>
      <c r="B39" s="56" t="str">
        <f>IF(Pricing!A39="","",Products!G39)</f>
        <v/>
      </c>
      <c r="C39" s="47" t="str">
        <f>IF(Pricing!A39="","",Pricing!H39)</f>
        <v/>
      </c>
      <c r="D39" s="49" t="str">
        <f>IF(Pricing!A39="","",B39*C39)</f>
        <v/>
      </c>
      <c r="E39" s="49" t="str">
        <f>IF(Pricing!A39="","",B39*Pricing!I39)</f>
        <v/>
      </c>
      <c r="F39" s="49" t="str">
        <f>IF(OR(Pricing!A39="",Pricing!C39=0,B39=0),"—",E39/(B39*Pricing!C39))</f>
        <v>—</v>
      </c>
      <c r="G39" s="52" t="str">
        <f>IF(OR(Pricing!A39="",Inputs!B11=0),"—",D39/Inputs!B11)</f>
        <v>—</v>
      </c>
    </row>
    <row r="40" spans="1:7" ht="20" customHeight="1" x14ac:dyDescent="0.35">
      <c r="A40" s="38" t="str">
        <f>IF(Pricing!A40="","",Pricing!A40)</f>
        <v/>
      </c>
      <c r="B40" s="55" t="str">
        <f>IF(Pricing!A40="","",Products!G40)</f>
        <v/>
      </c>
      <c r="C40" s="39" t="str">
        <f>IF(Pricing!A40="","",Pricing!H40)</f>
        <v/>
      </c>
      <c r="D40" s="41" t="str">
        <f>IF(Pricing!A40="","",B40*C40)</f>
        <v/>
      </c>
      <c r="E40" s="41" t="str">
        <f>IF(Pricing!A40="","",B40*Pricing!I40)</f>
        <v/>
      </c>
      <c r="F40" s="41" t="str">
        <f>IF(OR(Pricing!A40="",Pricing!C40=0,B40=0),"—",E40/(B40*Pricing!C40))</f>
        <v>—</v>
      </c>
      <c r="G40" s="44" t="str">
        <f>IF(OR(Pricing!A40="",Inputs!B11=0),"—",D40/Inputs!B11)</f>
        <v>—</v>
      </c>
    </row>
    <row r="41" spans="1:7" ht="20" customHeight="1" x14ac:dyDescent="0.35">
      <c r="A41" s="46" t="str">
        <f>IF(Pricing!A41="","",Pricing!A41)</f>
        <v/>
      </c>
      <c r="B41" s="56" t="str">
        <f>IF(Pricing!A41="","",Products!G41)</f>
        <v/>
      </c>
      <c r="C41" s="47" t="str">
        <f>IF(Pricing!A41="","",Pricing!H41)</f>
        <v/>
      </c>
      <c r="D41" s="49" t="str">
        <f>IF(Pricing!A41="","",B41*C41)</f>
        <v/>
      </c>
      <c r="E41" s="49" t="str">
        <f>IF(Pricing!A41="","",B41*Pricing!I41)</f>
        <v/>
      </c>
      <c r="F41" s="49" t="str">
        <f>IF(OR(Pricing!A41="",Pricing!C41=0,B41=0),"—",E41/(B41*Pricing!C41))</f>
        <v>—</v>
      </c>
      <c r="G41" s="52" t="str">
        <f>IF(OR(Pricing!A41="",Inputs!B11=0),"—",D41/Inputs!B11)</f>
        <v>—</v>
      </c>
    </row>
    <row r="42" spans="1:7" ht="20" customHeight="1" x14ac:dyDescent="0.35">
      <c r="A42" s="38" t="str">
        <f>IF(Pricing!A42="","",Pricing!A42)</f>
        <v/>
      </c>
      <c r="B42" s="55" t="str">
        <f>IF(Pricing!A42="","",Products!G42)</f>
        <v/>
      </c>
      <c r="C42" s="39" t="str">
        <f>IF(Pricing!A42="","",Pricing!H42)</f>
        <v/>
      </c>
      <c r="D42" s="41" t="str">
        <f>IF(Pricing!A42="","",B42*C42)</f>
        <v/>
      </c>
      <c r="E42" s="41" t="str">
        <f>IF(Pricing!A42="","",B42*Pricing!I42)</f>
        <v/>
      </c>
      <c r="F42" s="41" t="str">
        <f>IF(OR(Pricing!A42="",Pricing!C42=0,B42=0),"—",E42/(B42*Pricing!C42))</f>
        <v>—</v>
      </c>
      <c r="G42" s="44" t="str">
        <f>IF(OR(Pricing!A42="",Inputs!B11=0),"—",D42/Inputs!B11)</f>
        <v>—</v>
      </c>
    </row>
    <row r="43" spans="1:7" ht="20" customHeight="1" x14ac:dyDescent="0.35">
      <c r="A43" s="46" t="str">
        <f>IF(Pricing!A43="","",Pricing!A43)</f>
        <v/>
      </c>
      <c r="B43" s="56" t="str">
        <f>IF(Pricing!A43="","",Products!G43)</f>
        <v/>
      </c>
      <c r="C43" s="47" t="str">
        <f>IF(Pricing!A43="","",Pricing!H43)</f>
        <v/>
      </c>
      <c r="D43" s="49" t="str">
        <f>IF(Pricing!A43="","",B43*C43)</f>
        <v/>
      </c>
      <c r="E43" s="49" t="str">
        <f>IF(Pricing!A43="","",B43*Pricing!I43)</f>
        <v/>
      </c>
      <c r="F43" s="49" t="str">
        <f>IF(OR(Pricing!A43="",Pricing!C43=0,B43=0),"—",E43/(B43*Pricing!C43))</f>
        <v>—</v>
      </c>
      <c r="G43" s="52" t="str">
        <f>IF(OR(Pricing!A43="",Inputs!B11=0),"—",D43/Inputs!B11)</f>
        <v>—</v>
      </c>
    </row>
    <row r="44" spans="1:7" ht="20" customHeight="1" x14ac:dyDescent="0.35">
      <c r="A44" s="38" t="str">
        <f>IF(Pricing!A44="","",Pricing!A44)</f>
        <v/>
      </c>
      <c r="B44" s="55" t="str">
        <f>IF(Pricing!A44="","",Products!G44)</f>
        <v/>
      </c>
      <c r="C44" s="39" t="str">
        <f>IF(Pricing!A44="","",Pricing!H44)</f>
        <v/>
      </c>
      <c r="D44" s="41" t="str">
        <f>IF(Pricing!A44="","",B44*C44)</f>
        <v/>
      </c>
      <c r="E44" s="41" t="str">
        <f>IF(Pricing!A44="","",B44*Pricing!I44)</f>
        <v/>
      </c>
      <c r="F44" s="41" t="str">
        <f>IF(OR(Pricing!A44="",Pricing!C44=0,B44=0),"—",E44/(B44*Pricing!C44))</f>
        <v>—</v>
      </c>
      <c r="G44" s="44" t="str">
        <f>IF(OR(Pricing!A44="",Inputs!B11=0),"—",D44/Inputs!B11)</f>
        <v>—</v>
      </c>
    </row>
    <row r="45" spans="1:7" ht="20" customHeight="1" x14ac:dyDescent="0.35">
      <c r="A45" s="46" t="str">
        <f>IF(Pricing!A45="","",Pricing!A45)</f>
        <v/>
      </c>
      <c r="B45" s="56" t="str">
        <f>IF(Pricing!A45="","",Products!G45)</f>
        <v/>
      </c>
      <c r="C45" s="47" t="str">
        <f>IF(Pricing!A45="","",Pricing!H45)</f>
        <v/>
      </c>
      <c r="D45" s="49" t="str">
        <f>IF(Pricing!A45="","",B45*C45)</f>
        <v/>
      </c>
      <c r="E45" s="49" t="str">
        <f>IF(Pricing!A45="","",B45*Pricing!I45)</f>
        <v/>
      </c>
      <c r="F45" s="49" t="str">
        <f>IF(OR(Pricing!A45="",Pricing!C45=0,B45=0),"—",E45/(B45*Pricing!C45))</f>
        <v>—</v>
      </c>
      <c r="G45" s="52" t="str">
        <f>IF(OR(Pricing!A45="",Inputs!B11=0),"—",D45/Inputs!B11)</f>
        <v>—</v>
      </c>
    </row>
    <row r="46" spans="1:7" ht="20" customHeight="1" x14ac:dyDescent="0.35">
      <c r="A46" s="38" t="str">
        <f>IF(Pricing!A46="","",Pricing!A46)</f>
        <v/>
      </c>
      <c r="B46" s="55" t="str">
        <f>IF(Pricing!A46="","",Products!G46)</f>
        <v/>
      </c>
      <c r="C46" s="39" t="str">
        <f>IF(Pricing!A46="","",Pricing!H46)</f>
        <v/>
      </c>
      <c r="D46" s="41" t="str">
        <f>IF(Pricing!A46="","",B46*C46)</f>
        <v/>
      </c>
      <c r="E46" s="41" t="str">
        <f>IF(Pricing!A46="","",B46*Pricing!I46)</f>
        <v/>
      </c>
      <c r="F46" s="41" t="str">
        <f>IF(OR(Pricing!A46="",Pricing!C46=0,B46=0),"—",E46/(B46*Pricing!C46))</f>
        <v>—</v>
      </c>
      <c r="G46" s="44" t="str">
        <f>IF(OR(Pricing!A46="",Inputs!B11=0),"—",D46/Inputs!B11)</f>
        <v>—</v>
      </c>
    </row>
    <row r="47" spans="1:7" ht="20" customHeight="1" x14ac:dyDescent="0.35">
      <c r="A47" s="46" t="str">
        <f>IF(Pricing!A47="","",Pricing!A47)</f>
        <v/>
      </c>
      <c r="B47" s="56" t="str">
        <f>IF(Pricing!A47="","",Products!G47)</f>
        <v/>
      </c>
      <c r="C47" s="47" t="str">
        <f>IF(Pricing!A47="","",Pricing!H47)</f>
        <v/>
      </c>
      <c r="D47" s="49" t="str">
        <f>IF(Pricing!A47="","",B47*C47)</f>
        <v/>
      </c>
      <c r="E47" s="49" t="str">
        <f>IF(Pricing!A47="","",B47*Pricing!I47)</f>
        <v/>
      </c>
      <c r="F47" s="49" t="str">
        <f>IF(OR(Pricing!A47="",Pricing!C47=0,B47=0),"—",E47/(B47*Pricing!C47))</f>
        <v>—</v>
      </c>
      <c r="G47" s="52" t="str">
        <f>IF(OR(Pricing!A47="",Inputs!B11=0),"—",D47/Inputs!B11)</f>
        <v>—</v>
      </c>
    </row>
    <row r="48" spans="1:7" ht="20" customHeight="1" x14ac:dyDescent="0.35">
      <c r="A48" s="38" t="str">
        <f>IF(Pricing!A48="","",Pricing!A48)</f>
        <v/>
      </c>
      <c r="B48" s="55" t="str">
        <f>IF(Pricing!A48="","",Products!G48)</f>
        <v/>
      </c>
      <c r="C48" s="39" t="str">
        <f>IF(Pricing!A48="","",Pricing!H48)</f>
        <v/>
      </c>
      <c r="D48" s="41" t="str">
        <f>IF(Pricing!A48="","",B48*C48)</f>
        <v/>
      </c>
      <c r="E48" s="41" t="str">
        <f>IF(Pricing!A48="","",B48*Pricing!I48)</f>
        <v/>
      </c>
      <c r="F48" s="41" t="str">
        <f>IF(OR(Pricing!A48="",Pricing!C48=0,B48=0),"—",E48/(B48*Pricing!C48))</f>
        <v>—</v>
      </c>
      <c r="G48" s="44" t="str">
        <f>IF(OR(Pricing!A48="",Inputs!B11=0),"—",D48/Inputs!B11)</f>
        <v>—</v>
      </c>
    </row>
    <row r="49" spans="1:7" ht="20" customHeight="1" x14ac:dyDescent="0.35">
      <c r="A49" s="46" t="str">
        <f>IF(Pricing!A49="","",Pricing!A49)</f>
        <v/>
      </c>
      <c r="B49" s="56" t="str">
        <f>IF(Pricing!A49="","",Products!G49)</f>
        <v/>
      </c>
      <c r="C49" s="47" t="str">
        <f>IF(Pricing!A49="","",Pricing!H49)</f>
        <v/>
      </c>
      <c r="D49" s="49" t="str">
        <f>IF(Pricing!A49="","",B49*C49)</f>
        <v/>
      </c>
      <c r="E49" s="49" t="str">
        <f>IF(Pricing!A49="","",B49*Pricing!I49)</f>
        <v/>
      </c>
      <c r="F49" s="49" t="str">
        <f>IF(OR(Pricing!A49="",Pricing!C49=0,B49=0),"—",E49/(B49*Pricing!C49))</f>
        <v>—</v>
      </c>
      <c r="G49" s="52" t="str">
        <f>IF(OR(Pricing!A49="",Inputs!B11=0),"—",D49/Inputs!B11)</f>
        <v>—</v>
      </c>
    </row>
    <row r="50" spans="1:7" ht="20" customHeight="1" x14ac:dyDescent="0.35">
      <c r="A50" s="38" t="str">
        <f>IF(Pricing!A50="","",Pricing!A50)</f>
        <v/>
      </c>
      <c r="B50" s="55" t="str">
        <f>IF(Pricing!A50="","",Products!G50)</f>
        <v/>
      </c>
      <c r="C50" s="39" t="str">
        <f>IF(Pricing!A50="","",Pricing!H50)</f>
        <v/>
      </c>
      <c r="D50" s="41" t="str">
        <f>IF(Pricing!A50="","",B50*C50)</f>
        <v/>
      </c>
      <c r="E50" s="41" t="str">
        <f>IF(Pricing!A50="","",B50*Pricing!I50)</f>
        <v/>
      </c>
      <c r="F50" s="41" t="str">
        <f>IF(OR(Pricing!A50="",Pricing!C50=0,B50=0),"—",E50/(B50*Pricing!C50))</f>
        <v>—</v>
      </c>
      <c r="G50" s="44" t="str">
        <f>IF(OR(Pricing!A50="",Inputs!B11=0),"—",D50/Inputs!B11)</f>
        <v>—</v>
      </c>
    </row>
    <row r="51" spans="1:7" ht="8" customHeight="1" x14ac:dyDescent="0.35"/>
    <row r="52" spans="1:7" ht="22" customHeight="1" x14ac:dyDescent="0.35">
      <c r="A52" s="77" t="s">
        <v>111</v>
      </c>
      <c r="B52" s="78"/>
      <c r="C52" s="79"/>
      <c r="D52" s="88">
        <f>SUMIF(A4:A50,"&lt;&gt;",D4:D50)</f>
        <v>2942.5365565819875</v>
      </c>
      <c r="E52" s="78"/>
      <c r="F52" s="78"/>
      <c r="G52" s="79"/>
    </row>
    <row r="53" spans="1:7" ht="22" customHeight="1" x14ac:dyDescent="0.35">
      <c r="A53" s="77" t="s">
        <v>112</v>
      </c>
      <c r="B53" s="78"/>
      <c r="C53" s="79"/>
      <c r="D53" s="88">
        <f>SUMIF(A4:A50,"&lt;&gt;",E4:E50)</f>
        <v>1211.632699769053</v>
      </c>
      <c r="E53" s="78"/>
      <c r="F53" s="78"/>
      <c r="G53" s="79"/>
    </row>
    <row r="54" spans="1:7" ht="22" customHeight="1" x14ac:dyDescent="0.35">
      <c r="A54" s="77" t="s">
        <v>113</v>
      </c>
      <c r="B54" s="78"/>
      <c r="C54" s="79"/>
      <c r="D54" s="88">
        <f>SUMIF(A4:A50,"&lt;&gt;",E4:E50)*4.33</f>
        <v>5246.3695899999993</v>
      </c>
      <c r="E54" s="78"/>
      <c r="F54" s="78"/>
      <c r="G54" s="79"/>
    </row>
    <row r="55" spans="1:7" ht="6" customHeight="1" x14ac:dyDescent="0.35">
      <c r="A55" s="87"/>
      <c r="B55" s="75"/>
      <c r="C55" s="75"/>
      <c r="D55" s="75"/>
      <c r="E55" s="75"/>
      <c r="F55" s="75"/>
      <c r="G55" s="75"/>
    </row>
    <row r="56" spans="1:7" ht="22" customHeight="1" x14ac:dyDescent="0.35">
      <c r="A56" s="81" t="s">
        <v>114</v>
      </c>
      <c r="B56" s="78"/>
      <c r="C56" s="79"/>
      <c r="D56" s="89">
        <f>Inputs!B11</f>
        <v>800</v>
      </c>
      <c r="E56" s="78"/>
      <c r="F56" s="78"/>
      <c r="G56" s="79"/>
    </row>
    <row r="57" spans="1:7" ht="22" customHeight="1" x14ac:dyDescent="0.35">
      <c r="A57" s="81" t="s">
        <v>115</v>
      </c>
      <c r="B57" s="78"/>
      <c r="C57" s="79"/>
      <c r="D57" s="89">
        <f>SUMIF(A4:A50,"&lt;&gt;",E4:E50)-Inputs!B11</f>
        <v>411.63269976905303</v>
      </c>
      <c r="E57" s="78"/>
      <c r="F57" s="78"/>
      <c r="G57" s="79"/>
    </row>
    <row r="58" spans="1:7" ht="6" customHeight="1" x14ac:dyDescent="0.35">
      <c r="A58" s="87"/>
      <c r="B58" s="75"/>
      <c r="C58" s="75"/>
      <c r="D58" s="75"/>
      <c r="E58" s="75"/>
      <c r="F58" s="75"/>
      <c r="G58" s="75"/>
    </row>
    <row r="59" spans="1:7" ht="22" customHeight="1" x14ac:dyDescent="0.35">
      <c r="A59" s="81" t="s">
        <v>116</v>
      </c>
      <c r="B59" s="78"/>
      <c r="C59" s="79"/>
      <c r="D59" s="91">
        <f>SUMPRODUCT((A4:A50&lt;&gt;"")*Products!G4:G50*IFERROR(Pricing!C4:C50*1,0))</f>
        <v>0</v>
      </c>
      <c r="E59" s="78"/>
      <c r="F59" s="78"/>
      <c r="G59" s="79"/>
    </row>
    <row r="60" spans="1:7" ht="22" customHeight="1" x14ac:dyDescent="0.35">
      <c r="A60" s="81" t="s">
        <v>117</v>
      </c>
      <c r="B60" s="78"/>
      <c r="C60" s="79"/>
      <c r="D60" s="91">
        <f>Inputs!B10</f>
        <v>20</v>
      </c>
      <c r="E60" s="78"/>
      <c r="F60" s="78"/>
      <c r="G60" s="79"/>
    </row>
    <row r="61" spans="1:7" ht="6" customHeight="1" x14ac:dyDescent="0.35">
      <c r="A61" s="87"/>
      <c r="B61" s="75"/>
      <c r="C61" s="75"/>
      <c r="D61" s="75"/>
      <c r="E61" s="75"/>
      <c r="F61" s="75"/>
      <c r="G61" s="75"/>
    </row>
    <row r="62" spans="1:7" ht="22" customHeight="1" x14ac:dyDescent="0.35">
      <c r="A62" s="92" t="s">
        <v>118</v>
      </c>
      <c r="B62" s="78"/>
      <c r="C62" s="79"/>
      <c r="D62" s="90">
        <f>SUMIF(A4:A50,"&lt;&gt;",D4:D50)*4.33*Inputs!B16</f>
        <v>1911.1774935000008</v>
      </c>
      <c r="E62" s="78"/>
      <c r="F62" s="78"/>
      <c r="G62" s="79"/>
    </row>
    <row r="63" spans="1:7" ht="22" customHeight="1" x14ac:dyDescent="0.35">
      <c r="A63" s="77" t="s">
        <v>119</v>
      </c>
      <c r="B63" s="78"/>
      <c r="C63" s="79"/>
      <c r="D63" s="88">
        <f>SUMIF(A4:A50,"&lt;&gt;",E4:E50)*4.33*(1-Inputs!B16)</f>
        <v>4459.4141514999992</v>
      </c>
      <c r="E63" s="78"/>
      <c r="F63" s="78"/>
      <c r="G63" s="79"/>
    </row>
  </sheetData>
  <mergeCells count="23">
    <mergeCell ref="A53:C53"/>
    <mergeCell ref="D63:G63"/>
    <mergeCell ref="D56:G56"/>
    <mergeCell ref="A56:C56"/>
    <mergeCell ref="A57:C57"/>
    <mergeCell ref="D54:G54"/>
    <mergeCell ref="A58:G58"/>
    <mergeCell ref="A52:C52"/>
    <mergeCell ref="A61:G61"/>
    <mergeCell ref="A1:G1"/>
    <mergeCell ref="A63:C63"/>
    <mergeCell ref="D52:G52"/>
    <mergeCell ref="D57:G57"/>
    <mergeCell ref="A59:C59"/>
    <mergeCell ref="A60:C60"/>
    <mergeCell ref="D53:G53"/>
    <mergeCell ref="A55:G55"/>
    <mergeCell ref="A2:G2"/>
    <mergeCell ref="A54:C54"/>
    <mergeCell ref="D62:G62"/>
    <mergeCell ref="D59:G59"/>
    <mergeCell ref="D60:G60"/>
    <mergeCell ref="A62:C62"/>
  </mergeCells>
  <conditionalFormatting sqref="D57:G57">
    <cfRule type="expression" dxfId="3" priority="1">
      <formula>D57&lt;0</formula>
    </cfRule>
    <cfRule type="expression" dxfId="2" priority="2">
      <formula>D57&gt;=0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392B"/>
  </sheetPr>
  <dimension ref="A1:F14"/>
  <sheetViews>
    <sheetView workbookViewId="0">
      <selection activeCell="F26" sqref="F26"/>
    </sheetView>
  </sheetViews>
  <sheetFormatPr defaultRowHeight="14.5" x14ac:dyDescent="0.35"/>
  <cols>
    <col min="1" max="1" width="28" customWidth="1"/>
    <col min="2" max="5" width="14" customWidth="1"/>
    <col min="6" max="6" width="22" customWidth="1"/>
  </cols>
  <sheetData>
    <row r="1" spans="1:6" ht="28" customHeight="1" x14ac:dyDescent="0.35">
      <c r="A1" s="86" t="s">
        <v>120</v>
      </c>
      <c r="B1" s="75"/>
      <c r="C1" s="75"/>
      <c r="D1" s="75"/>
      <c r="E1" s="75"/>
      <c r="F1" s="75"/>
    </row>
    <row r="2" spans="1:6" ht="18" customHeight="1" x14ac:dyDescent="0.35">
      <c r="A2" s="82" t="s">
        <v>121</v>
      </c>
      <c r="B2" s="75"/>
      <c r="C2" s="75"/>
      <c r="D2" s="75"/>
      <c r="E2" s="75"/>
      <c r="F2" s="75"/>
    </row>
    <row r="3" spans="1:6" ht="36" customHeight="1" x14ac:dyDescent="0.35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34</v>
      </c>
    </row>
    <row r="4" spans="1:6" ht="20" customHeight="1" x14ac:dyDescent="0.35">
      <c r="A4" s="81" t="s">
        <v>127</v>
      </c>
      <c r="B4" s="78"/>
      <c r="C4" s="78"/>
      <c r="D4" s="78"/>
      <c r="E4" s="78"/>
      <c r="F4" s="79"/>
    </row>
    <row r="5" spans="1:6" ht="36" x14ac:dyDescent="0.35">
      <c r="A5" s="11" t="s">
        <v>128</v>
      </c>
      <c r="B5" s="57">
        <v>0.45</v>
      </c>
      <c r="C5" s="57">
        <v>0.65</v>
      </c>
      <c r="D5" s="57">
        <v>0.8</v>
      </c>
      <c r="E5" s="57">
        <v>1</v>
      </c>
      <c r="F5" s="14" t="s">
        <v>129</v>
      </c>
    </row>
    <row r="6" spans="1:6" ht="22" customHeight="1" x14ac:dyDescent="0.35">
      <c r="A6" s="5" t="s">
        <v>130</v>
      </c>
      <c r="B6" s="58">
        <v>250</v>
      </c>
      <c r="C6" s="58">
        <v>80</v>
      </c>
      <c r="D6" s="58">
        <v>30</v>
      </c>
      <c r="E6" s="58">
        <v>0</v>
      </c>
      <c r="F6" s="7" t="s">
        <v>131</v>
      </c>
    </row>
    <row r="8" spans="1:6" ht="20" customHeight="1" x14ac:dyDescent="0.35">
      <c r="A8" s="77" t="s">
        <v>132</v>
      </c>
      <c r="B8" s="78"/>
      <c r="C8" s="78"/>
      <c r="D8" s="78"/>
      <c r="E8" s="78"/>
      <c r="F8" s="79"/>
    </row>
    <row r="9" spans="1:6" ht="22" customHeight="1" x14ac:dyDescent="0.35">
      <c r="A9" s="25" t="s">
        <v>133</v>
      </c>
      <c r="B9" s="59">
        <f>Projections!D52*4.33*B5</f>
        <v>5733.5324805000027</v>
      </c>
      <c r="C9" s="59">
        <f>Projections!D52*4.33*C5</f>
        <v>8281.7691385000053</v>
      </c>
      <c r="D9" s="59">
        <f>Projections!D52*4.33*D5</f>
        <v>10192.946632000007</v>
      </c>
      <c r="E9" s="59">
        <f>Projections!D52*4.33*E5</f>
        <v>12741.183290000006</v>
      </c>
      <c r="F9" s="60" t="s">
        <v>134</v>
      </c>
    </row>
    <row r="10" spans="1:6" ht="22" customHeight="1" x14ac:dyDescent="0.35">
      <c r="A10" s="5" t="s">
        <v>135</v>
      </c>
      <c r="B10" s="61">
        <f>Overhead!F22</f>
        <v>599</v>
      </c>
      <c r="C10" s="61">
        <f>Overhead!F22</f>
        <v>599</v>
      </c>
      <c r="D10" s="61">
        <f>Overhead!F22</f>
        <v>599</v>
      </c>
      <c r="E10" s="61">
        <f>Overhead!F22</f>
        <v>599</v>
      </c>
      <c r="F10" s="7" t="s">
        <v>136</v>
      </c>
    </row>
    <row r="11" spans="1:6" ht="22" customHeight="1" x14ac:dyDescent="0.35">
      <c r="A11" s="25" t="s">
        <v>137</v>
      </c>
      <c r="B11" s="59">
        <f>B6</f>
        <v>250</v>
      </c>
      <c r="C11" s="59">
        <f>C6</f>
        <v>80</v>
      </c>
      <c r="D11" s="59">
        <f>D6</f>
        <v>30</v>
      </c>
      <c r="E11" s="59">
        <f>E6</f>
        <v>0</v>
      </c>
      <c r="F11" s="60" t="s">
        <v>138</v>
      </c>
    </row>
    <row r="12" spans="1:6" ht="22" customHeight="1" x14ac:dyDescent="0.35">
      <c r="A12" s="5" t="s">
        <v>139</v>
      </c>
      <c r="B12" s="61">
        <f>Projections!D52*4.33*B5*Inputs!B16</f>
        <v>860.02987207500041</v>
      </c>
      <c r="C12" s="61">
        <f>Projections!D52*4.33*C5*Inputs!B16</f>
        <v>1242.2653707750007</v>
      </c>
      <c r="D12" s="61">
        <f>Projections!D52*4.33*D5*Inputs!B16</f>
        <v>1528.9419948000009</v>
      </c>
      <c r="E12" s="61">
        <f>Projections!D52*4.33*E5*Inputs!B16</f>
        <v>1911.1774935000008</v>
      </c>
      <c r="F12" s="7" t="s">
        <v>140</v>
      </c>
    </row>
    <row r="13" spans="1:6" ht="22" customHeight="1" x14ac:dyDescent="0.35">
      <c r="A13" s="25" t="s">
        <v>141</v>
      </c>
      <c r="B13" s="62">
        <f>B9-B10-B11-B12</f>
        <v>4024.5026084250021</v>
      </c>
      <c r="C13" s="62">
        <f>C9-C10-C11-C12</f>
        <v>6360.5037677250048</v>
      </c>
      <c r="D13" s="62">
        <f>D9-D10-D11-D12</f>
        <v>8035.0046372000052</v>
      </c>
      <c r="E13" s="62">
        <f>E9-E10-E11-E12</f>
        <v>10231.005796500005</v>
      </c>
      <c r="F13" s="60" t="s">
        <v>142</v>
      </c>
    </row>
    <row r="14" spans="1:6" ht="22" customHeight="1" x14ac:dyDescent="0.35">
      <c r="A14" s="5" t="s">
        <v>143</v>
      </c>
      <c r="B14" s="63">
        <f>B13</f>
        <v>4024.5026084250021</v>
      </c>
      <c r="C14" s="63">
        <f>C13+B14</f>
        <v>10385.006376150006</v>
      </c>
      <c r="D14" s="63">
        <f t="shared" ref="D14:E14" si="0">D13+C14</f>
        <v>18420.011013350013</v>
      </c>
      <c r="E14" s="63">
        <f t="shared" si="0"/>
        <v>28651.016809850018</v>
      </c>
      <c r="F14" s="7" t="s">
        <v>144</v>
      </c>
    </row>
  </sheetData>
  <mergeCells count="4">
    <mergeCell ref="A8:F8"/>
    <mergeCell ref="A2:F2"/>
    <mergeCell ref="A1:F1"/>
    <mergeCell ref="A4:F4"/>
  </mergeCells>
  <conditionalFormatting sqref="B13:E13">
    <cfRule type="expression" dxfId="1" priority="1">
      <formula>B13&lt;0</formula>
    </cfRule>
    <cfRule type="expression" dxfId="0" priority="2">
      <formula>B13&gt;=0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555555"/>
  </sheetPr>
  <dimension ref="A1:B13"/>
  <sheetViews>
    <sheetView showGridLines="0" workbookViewId="0">
      <selection sqref="A1:B1"/>
    </sheetView>
  </sheetViews>
  <sheetFormatPr defaultRowHeight="14.5" x14ac:dyDescent="0.35"/>
  <cols>
    <col min="1" max="1" width="24" customWidth="1"/>
    <col min="2" max="2" width="72" customWidth="1"/>
  </cols>
  <sheetData>
    <row r="1" spans="1:2" ht="28" customHeight="1" x14ac:dyDescent="0.35">
      <c r="A1" s="83" t="s">
        <v>145</v>
      </c>
      <c r="B1" s="75"/>
    </row>
    <row r="3" spans="1:2" ht="52" customHeight="1" x14ac:dyDescent="0.35">
      <c r="A3" s="64" t="s">
        <v>146</v>
      </c>
      <c r="B3" s="65" t="s">
        <v>147</v>
      </c>
    </row>
    <row r="4" spans="1:2" ht="52" customHeight="1" x14ac:dyDescent="0.35">
      <c r="A4" s="66" t="s">
        <v>148</v>
      </c>
      <c r="B4" s="67" t="s">
        <v>149</v>
      </c>
    </row>
    <row r="5" spans="1:2" ht="52" customHeight="1" x14ac:dyDescent="0.35">
      <c r="A5" s="64" t="s">
        <v>150</v>
      </c>
      <c r="B5" s="65" t="s">
        <v>151</v>
      </c>
    </row>
    <row r="6" spans="1:2" ht="52" customHeight="1" x14ac:dyDescent="0.35">
      <c r="A6" s="66" t="s">
        <v>152</v>
      </c>
      <c r="B6" s="67" t="s">
        <v>153</v>
      </c>
    </row>
    <row r="7" spans="1:2" ht="52" customHeight="1" x14ac:dyDescent="0.35">
      <c r="A7" s="64" t="s">
        <v>154</v>
      </c>
      <c r="B7" s="65" t="s">
        <v>155</v>
      </c>
    </row>
    <row r="8" spans="1:2" ht="52" customHeight="1" x14ac:dyDescent="0.35">
      <c r="A8" s="66" t="s">
        <v>156</v>
      </c>
      <c r="B8" s="67" t="s">
        <v>157</v>
      </c>
    </row>
    <row r="9" spans="1:2" ht="52" customHeight="1" x14ac:dyDescent="0.35">
      <c r="A9" s="64" t="s">
        <v>158</v>
      </c>
      <c r="B9" s="65" t="s">
        <v>159</v>
      </c>
    </row>
    <row r="10" spans="1:2" ht="52" customHeight="1" x14ac:dyDescent="0.35">
      <c r="A10" s="66" t="s">
        <v>160</v>
      </c>
      <c r="B10" s="67" t="s">
        <v>161</v>
      </c>
    </row>
    <row r="11" spans="1:2" ht="52" customHeight="1" x14ac:dyDescent="0.35">
      <c r="A11" s="64" t="s">
        <v>162</v>
      </c>
      <c r="B11" s="65" t="s">
        <v>163</v>
      </c>
    </row>
    <row r="12" spans="1:2" ht="52" customHeight="1" x14ac:dyDescent="0.35">
      <c r="A12" s="66" t="s">
        <v>164</v>
      </c>
      <c r="B12" s="67" t="s">
        <v>165</v>
      </c>
    </row>
    <row r="13" spans="1:2" ht="52" customHeight="1" x14ac:dyDescent="0.35">
      <c r="A13" s="64" t="s">
        <v>166</v>
      </c>
      <c r="B13" s="65" t="s">
        <v>167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Inputs</vt:lpstr>
      <vt:lpstr>Overhead</vt:lpstr>
      <vt:lpstr>Products</vt:lpstr>
      <vt:lpstr>Pricing</vt:lpstr>
      <vt:lpstr>Projections</vt:lpstr>
      <vt:lpstr>Ramp-Up</vt:lpstr>
      <vt:lpstr>Guide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Abigail Montalvo</cp:lastModifiedBy>
  <dcterms:created xsi:type="dcterms:W3CDTF">2026-05-03T07:50:15Z</dcterms:created>
  <dcterms:modified xsi:type="dcterms:W3CDTF">2026-06-10T03:55:12Z</dcterms:modified>
</cp:coreProperties>
</file>